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cook\Desktop\"/>
    </mc:Choice>
  </mc:AlternateContent>
  <xr:revisionPtr revIDLastSave="0" documentId="8_{8BDBAA0E-5E3F-4671-8DDB-DB5029D2044C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Summary" sheetId="4" r:id="rId1"/>
    <sheet name="Demand Input" sheetId="3" r:id="rId2"/>
    <sheet name="Financial Input" sheetId="5" r:id="rId3"/>
  </sheets>
  <externalReferences>
    <externalReference r:id="rId4"/>
  </externalReferences>
  <definedNames>
    <definedName name="_xlnm.Print_Area" localSheetId="1">'Demand Input'!$A$1:$H$64</definedName>
    <definedName name="_xlnm.Print_Area" localSheetId="2">'Financial Input'!$A$1:$P$178</definedName>
    <definedName name="_xlnm.Print_Area" localSheetId="0">Summary!$B$4:$BW$37</definedName>
    <definedName name="Units" localSheetId="2">[1]Inputs!#REF!</definedName>
    <definedName name="Units">'Demand Input'!#REF!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Y33" i="4" l="1"/>
  <c r="BY35" i="4" s="1"/>
  <c r="BX33" i="4"/>
  <c r="BY32" i="4"/>
  <c r="BX32" i="4"/>
  <c r="BY34" i="4"/>
  <c r="BX34" i="4"/>
  <c r="C134" i="4"/>
  <c r="B134" i="4"/>
  <c r="C97" i="4"/>
  <c r="B97" i="4"/>
  <c r="C51" i="3"/>
  <c r="B51" i="3"/>
  <c r="E175" i="5"/>
  <c r="BX35" i="4" l="1"/>
  <c r="BX36" i="4" s="1"/>
  <c r="O8" i="5" l="1"/>
  <c r="BW34" i="4"/>
  <c r="BV34" i="4"/>
  <c r="B133" i="4"/>
  <c r="BW33" i="4" s="1"/>
  <c r="B96" i="4"/>
  <c r="BW32" i="4" s="1"/>
  <c r="BW35" i="4" l="1"/>
  <c r="C50" i="3" l="1"/>
  <c r="C133" i="4" s="1"/>
  <c r="BV33" i="4" s="1"/>
  <c r="B50" i="3"/>
  <c r="C96" i="4" s="1"/>
  <c r="BV32" i="4" s="1"/>
  <c r="I175" i="5"/>
  <c r="BV35" i="4" l="1"/>
  <c r="BV36" i="4" s="1"/>
  <c r="O11" i="5"/>
  <c r="BU34" i="4"/>
  <c r="BT34" i="4"/>
  <c r="B132" i="4"/>
  <c r="BU33" i="4" s="1"/>
  <c r="B95" i="4"/>
  <c r="BU32" i="4" s="1"/>
  <c r="BU35" i="4" l="1"/>
  <c r="C49" i="3" l="1"/>
  <c r="C132" i="4" s="1"/>
  <c r="BT33" i="4" s="1"/>
  <c r="B49" i="3"/>
  <c r="C95" i="4" s="1"/>
  <c r="BT32" i="4" s="1"/>
  <c r="M175" i="5"/>
  <c r="O14" i="5"/>
  <c r="BS34" i="4"/>
  <c r="BR34" i="4"/>
  <c r="B131" i="4"/>
  <c r="BS33" i="4" s="1"/>
  <c r="B94" i="4"/>
  <c r="BS32" i="4" s="1"/>
  <c r="BT35" i="4" l="1"/>
  <c r="BT36" i="4" s="1"/>
  <c r="BS35" i="4"/>
  <c r="C48" i="3"/>
  <c r="C131" i="4" s="1"/>
  <c r="BR33" i="4" s="1"/>
  <c r="B48" i="3"/>
  <c r="C94" i="4" s="1"/>
  <c r="BR32" i="4" s="1"/>
  <c r="Q175" i="5"/>
  <c r="BR35" i="4" l="1"/>
  <c r="BR36" i="4" s="1"/>
  <c r="O17" i="5"/>
  <c r="BQ34" i="4"/>
  <c r="BP34" i="4"/>
  <c r="B130" i="4"/>
  <c r="BQ33" i="4" s="1"/>
  <c r="B93" i="4"/>
  <c r="BQ32" i="4" s="1"/>
  <c r="BQ35" i="4" l="1"/>
  <c r="C47" i="3" l="1"/>
  <c r="C130" i="4" s="1"/>
  <c r="BP33" i="4" s="1"/>
  <c r="B47" i="3"/>
  <c r="C93" i="4" s="1"/>
  <c r="BP32" i="4" s="1"/>
  <c r="BP35" i="4" l="1"/>
  <c r="BP36" i="4" s="1"/>
  <c r="U175" i="5"/>
  <c r="O20" i="5" l="1"/>
  <c r="O23" i="5"/>
  <c r="BO34" i="4"/>
  <c r="BN34" i="4"/>
  <c r="B129" i="4"/>
  <c r="BO33" i="4" s="1"/>
  <c r="B92" i="4"/>
  <c r="BO32" i="4" s="1"/>
  <c r="C46" i="3"/>
  <c r="C129" i="4" s="1"/>
  <c r="BN33" i="4" s="1"/>
  <c r="B46" i="3"/>
  <c r="C92" i="4" s="1"/>
  <c r="BN32" i="4" s="1"/>
  <c r="Y175" i="5"/>
  <c r="BM34" i="4"/>
  <c r="BL34" i="4"/>
  <c r="B128" i="4"/>
  <c r="BM33" i="4" s="1"/>
  <c r="B91" i="4"/>
  <c r="BM32" i="4" s="1"/>
  <c r="C45" i="3"/>
  <c r="C128" i="4" s="1"/>
  <c r="BL33" i="4" s="1"/>
  <c r="B45" i="3"/>
  <c r="C91" i="4" s="1"/>
  <c r="BL32" i="4" s="1"/>
  <c r="AC175" i="5"/>
  <c r="O26" i="5"/>
  <c r="BK34" i="4"/>
  <c r="BJ34" i="4"/>
  <c r="B127" i="4"/>
  <c r="BK33" i="4" s="1"/>
  <c r="B90" i="4"/>
  <c r="BK32" i="4" s="1"/>
  <c r="C44" i="3"/>
  <c r="C127" i="4" s="1"/>
  <c r="BJ33" i="4" s="1"/>
  <c r="B44" i="3"/>
  <c r="C90" i="4" s="1"/>
  <c r="BJ32" i="4" s="1"/>
  <c r="AG175" i="5"/>
  <c r="BN35" i="4" l="1"/>
  <c r="BO35" i="4"/>
  <c r="BL35" i="4"/>
  <c r="BM35" i="4"/>
  <c r="BK35" i="4"/>
  <c r="BJ35" i="4"/>
  <c r="BN36" i="4" l="1"/>
  <c r="BL36" i="4"/>
  <c r="BJ36" i="4"/>
  <c r="O29" i="5"/>
  <c r="BI34" i="4"/>
  <c r="BH34" i="4"/>
  <c r="B126" i="4"/>
  <c r="BI33" i="4" s="1"/>
  <c r="B89" i="4"/>
  <c r="BI32" i="4" s="1"/>
  <c r="BI35" i="4" l="1"/>
  <c r="C43" i="3" l="1"/>
  <c r="C126" i="4" s="1"/>
  <c r="BH33" i="4" s="1"/>
  <c r="B43" i="3"/>
  <c r="C89" i="4" s="1"/>
  <c r="BH32" i="4" s="1"/>
  <c r="AK175" i="5"/>
  <c r="BH35" i="4" l="1"/>
  <c r="BH36" i="4" s="1"/>
  <c r="O32" i="5"/>
  <c r="BG34" i="4"/>
  <c r="BF34" i="4"/>
  <c r="B125" i="4"/>
  <c r="BG33" i="4" s="1"/>
  <c r="B88" i="4"/>
  <c r="BG32" i="4" s="1"/>
  <c r="BG35" i="4" l="1"/>
  <c r="C42" i="3"/>
  <c r="C125" i="4" s="1"/>
  <c r="BF33" i="4" s="1"/>
  <c r="B42" i="3"/>
  <c r="C88" i="4" s="1"/>
  <c r="BF32" i="4" s="1"/>
  <c r="AO175" i="5"/>
  <c r="BF35" i="4" l="1"/>
  <c r="BF36" i="4" s="1"/>
  <c r="O35" i="5"/>
  <c r="BE34" i="4"/>
  <c r="BD34" i="4"/>
  <c r="B124" i="4"/>
  <c r="BE33" i="4" s="1"/>
  <c r="B87" i="4"/>
  <c r="BE32" i="4" s="1"/>
  <c r="C41" i="3"/>
  <c r="C124" i="4" s="1"/>
  <c r="BD33" i="4" s="1"/>
  <c r="B41" i="3"/>
  <c r="C87" i="4" s="1"/>
  <c r="BD32" i="4" s="1"/>
  <c r="BE35" i="4" l="1"/>
  <c r="BD35" i="4"/>
  <c r="BD36" i="4" l="1"/>
  <c r="AS175" i="5"/>
  <c r="O38" i="5"/>
  <c r="BC34" i="4" l="1"/>
  <c r="BB34" i="4"/>
  <c r="C123" i="4"/>
  <c r="BB33" i="4" s="1"/>
  <c r="B123" i="4"/>
  <c r="BC33" i="4" s="1"/>
  <c r="C86" i="4"/>
  <c r="BB32" i="4" s="1"/>
  <c r="B86" i="4"/>
  <c r="BC32" i="4" s="1"/>
  <c r="BB35" i="4" l="1"/>
  <c r="BC35" i="4"/>
  <c r="BB36" i="4" l="1"/>
  <c r="AW175" i="5"/>
  <c r="O41" i="5" l="1"/>
  <c r="BA34" i="4"/>
  <c r="AZ34" i="4"/>
  <c r="C122" i="4"/>
  <c r="AZ33" i="4" s="1"/>
  <c r="B122" i="4"/>
  <c r="BA33" i="4" s="1"/>
  <c r="C85" i="4"/>
  <c r="AZ32" i="4" s="1"/>
  <c r="B85" i="4"/>
  <c r="BA32" i="4" s="1"/>
  <c r="BA35" i="4" s="1"/>
  <c r="BA175" i="5"/>
  <c r="AZ35" i="4" l="1"/>
  <c r="AZ36" i="4" s="1"/>
  <c r="O44" i="5" l="1"/>
  <c r="C121" i="4"/>
  <c r="AX33" i="4" s="1"/>
  <c r="B121" i="4"/>
  <c r="AY33" i="4" s="1"/>
  <c r="C84" i="4"/>
  <c r="AX32" i="4" s="1"/>
  <c r="B84" i="4"/>
  <c r="AY32" i="4" s="1"/>
  <c r="AY34" i="4"/>
  <c r="AX34" i="4"/>
  <c r="BE175" i="5"/>
  <c r="AX35" i="4" l="1"/>
  <c r="AY35" i="4"/>
  <c r="AX36" i="4" l="1"/>
  <c r="O47" i="5" l="1"/>
  <c r="AW34" i="4" l="1"/>
  <c r="AV34" i="4"/>
  <c r="C120" i="4"/>
  <c r="AV33" i="4" s="1"/>
  <c r="B120" i="4"/>
  <c r="AW33" i="4" s="1"/>
  <c r="C83" i="4"/>
  <c r="AV32" i="4" s="1"/>
  <c r="B83" i="4"/>
  <c r="AW32" i="4" s="1"/>
  <c r="AW35" i="4" l="1"/>
  <c r="AV35" i="4"/>
  <c r="BI175" i="5"/>
  <c r="AV36" i="4" l="1"/>
  <c r="O50" i="5"/>
  <c r="AU34" i="4"/>
  <c r="AT34" i="4"/>
  <c r="B119" i="4"/>
  <c r="AU33" i="4" s="1"/>
  <c r="C119" i="4"/>
  <c r="AT33" i="4" s="1"/>
  <c r="B82" i="4"/>
  <c r="AU32" i="4" s="1"/>
  <c r="C82" i="4"/>
  <c r="AT32" i="4" s="1"/>
  <c r="AU35" i="4" l="1"/>
  <c r="AT35" i="4"/>
  <c r="AT36" i="4" l="1"/>
  <c r="O53" i="5"/>
  <c r="C118" i="4"/>
  <c r="AR33" i="4" s="1"/>
  <c r="B118" i="4"/>
  <c r="AS33" i="4" s="1"/>
  <c r="C81" i="4"/>
  <c r="AR32" i="4" s="1"/>
  <c r="B81" i="4"/>
  <c r="AS32" i="4" s="1"/>
  <c r="AS34" i="4"/>
  <c r="AR34" i="4"/>
  <c r="AS35" i="4" l="1"/>
  <c r="AR35" i="4"/>
  <c r="AR36" i="4" l="1"/>
  <c r="O56" i="5" l="1"/>
  <c r="AQ34" i="4"/>
  <c r="AP34" i="4"/>
  <c r="C117" i="4"/>
  <c r="AP33" i="4" s="1"/>
  <c r="B117" i="4"/>
  <c r="AQ33" i="4" s="1"/>
  <c r="C80" i="4"/>
  <c r="AP32" i="4" s="1"/>
  <c r="AP35" i="4" s="1"/>
  <c r="B80" i="4"/>
  <c r="AQ32" i="4" s="1"/>
  <c r="AQ35" i="4" l="1"/>
  <c r="AP36" i="4" s="1"/>
  <c r="O59" i="5" l="1"/>
  <c r="AO34" i="4"/>
  <c r="AN34" i="4"/>
  <c r="C116" i="4"/>
  <c r="AN33" i="4" s="1"/>
  <c r="B116" i="4"/>
  <c r="AO33" i="4" s="1"/>
  <c r="C79" i="4"/>
  <c r="AN32" i="4" s="1"/>
  <c r="B79" i="4"/>
  <c r="AO32" i="4" s="1"/>
  <c r="AN35" i="4" l="1"/>
  <c r="AO35" i="4"/>
  <c r="AN36" i="4" l="1"/>
  <c r="O62" i="5"/>
  <c r="C2" i="4"/>
  <c r="C115" i="4"/>
  <c r="AL33" i="4" s="1"/>
  <c r="B115" i="4"/>
  <c r="AM33" i="4" s="1"/>
  <c r="C78" i="4"/>
  <c r="AL32" i="4" s="1"/>
  <c r="B78" i="4"/>
  <c r="AM32" i="4" s="1"/>
  <c r="AM34" i="4"/>
  <c r="AL34" i="4"/>
  <c r="AL35" i="4" l="1"/>
  <c r="O65" i="5"/>
  <c r="B114" i="4"/>
  <c r="AK33" i="4" s="1"/>
  <c r="C114" i="4"/>
  <c r="AJ33" i="4" s="1"/>
  <c r="B77" i="4"/>
  <c r="AK32" i="4" s="1"/>
  <c r="C77" i="4"/>
  <c r="AJ32" i="4" s="1"/>
  <c r="AK34" i="4"/>
  <c r="AJ34" i="4"/>
  <c r="AJ35" i="4" l="1"/>
  <c r="D77" i="4"/>
  <c r="D114" i="4"/>
  <c r="O68" i="5"/>
  <c r="O71" i="5"/>
  <c r="AM35" i="4" l="1"/>
  <c r="AL36" i="4" s="1"/>
  <c r="B113" i="4"/>
  <c r="B76" i="4"/>
  <c r="AI32" i="4" s="1"/>
  <c r="AI34" i="4"/>
  <c r="AH34" i="4"/>
  <c r="C30" i="3"/>
  <c r="C113" i="4" s="1"/>
  <c r="AH33" i="4" s="1"/>
  <c r="B30" i="3"/>
  <c r="C76" i="4" s="1"/>
  <c r="AH32" i="4" s="1"/>
  <c r="D113" i="4" l="1"/>
  <c r="D76" i="4"/>
  <c r="AK35" i="4" s="1"/>
  <c r="AJ36" i="4" s="1"/>
  <c r="AI33" i="4"/>
  <c r="AH35" i="4"/>
  <c r="O107" i="5" l="1"/>
  <c r="C112" i="4" l="1"/>
  <c r="AF33" i="4" s="1"/>
  <c r="B112" i="4"/>
  <c r="AG33" i="4" s="1"/>
  <c r="C75" i="4"/>
  <c r="AF32" i="4" s="1"/>
  <c r="B75" i="4"/>
  <c r="AG32" i="4" s="1"/>
  <c r="AG34" i="4"/>
  <c r="AF34" i="4"/>
  <c r="D75" i="4" l="1"/>
  <c r="D112" i="4"/>
  <c r="AF35" i="4"/>
  <c r="AI35" i="4" l="1"/>
  <c r="AH36" i="4" s="1"/>
  <c r="O110" i="5"/>
  <c r="O74" i="5"/>
  <c r="C111" i="4" l="1"/>
  <c r="AD33" i="4" s="1"/>
  <c r="B111" i="4"/>
  <c r="AE33" i="4" s="1"/>
  <c r="C74" i="4"/>
  <c r="AD32" i="4" s="1"/>
  <c r="B74" i="4"/>
  <c r="AE32" i="4" s="1"/>
  <c r="AE34" i="4"/>
  <c r="AD34" i="4"/>
  <c r="D111" i="4" l="1"/>
  <c r="D74" i="4"/>
  <c r="AG35" i="4" s="1"/>
  <c r="AF36" i="4" s="1"/>
  <c r="AD35" i="4"/>
  <c r="O113" i="5" l="1"/>
  <c r="O77" i="5"/>
  <c r="C110" i="4" l="1"/>
  <c r="AB33" i="4" s="1"/>
  <c r="B110" i="4"/>
  <c r="AC33" i="4" s="1"/>
  <c r="C73" i="4"/>
  <c r="AB32" i="4" s="1"/>
  <c r="B73" i="4"/>
  <c r="AC32" i="4" s="1"/>
  <c r="AC34" i="4"/>
  <c r="AB34" i="4"/>
  <c r="D73" i="4" l="1"/>
  <c r="D110" i="4"/>
  <c r="AB35" i="4"/>
  <c r="AE35" i="4" l="1"/>
  <c r="AD36" i="4" s="1"/>
  <c r="O116" i="5"/>
  <c r="O80" i="5"/>
  <c r="AA34" i="4" l="1"/>
  <c r="Z34" i="4"/>
  <c r="Y34" i="4"/>
  <c r="X34" i="4"/>
  <c r="C109" i="4" l="1"/>
  <c r="Z33" i="4" s="1"/>
  <c r="B109" i="4"/>
  <c r="AA33" i="4" s="1"/>
  <c r="C72" i="4"/>
  <c r="Z32" i="4" s="1"/>
  <c r="B72" i="4"/>
  <c r="AA32" i="4" s="1"/>
  <c r="AA35" i="4" l="1"/>
  <c r="Z35" i="4"/>
  <c r="D72" i="4"/>
  <c r="D109" i="4"/>
  <c r="O119" i="5"/>
  <c r="Z36" i="4" l="1"/>
  <c r="AC35" i="4"/>
  <c r="AB36" i="4" s="1"/>
  <c r="O83" i="5"/>
  <c r="C108" i="4" l="1"/>
  <c r="X33" i="4" s="1"/>
  <c r="B108" i="4"/>
  <c r="C71" i="4"/>
  <c r="X32" i="4" s="1"/>
  <c r="B71" i="4"/>
  <c r="X35" i="4" l="1"/>
  <c r="D108" i="4"/>
  <c r="Y33" i="4"/>
  <c r="D71" i="4"/>
  <c r="Y32" i="4"/>
  <c r="O122" i="5"/>
  <c r="O86" i="5"/>
  <c r="Y35" i="4" l="1"/>
  <c r="X36" i="4" s="1"/>
  <c r="O125" i="5"/>
  <c r="O89" i="5"/>
  <c r="O128" i="5" l="1"/>
  <c r="O92" i="5"/>
  <c r="I131" i="5" l="1"/>
  <c r="O131" i="5" l="1"/>
  <c r="O95" i="5"/>
  <c r="M137" i="5" l="1"/>
  <c r="O137" i="5" s="1"/>
  <c r="O101" i="5"/>
  <c r="M140" i="5" l="1"/>
  <c r="O140" i="5" l="1"/>
  <c r="O134" i="5"/>
  <c r="O104" i="5"/>
  <c r="O98" i="5"/>
  <c r="B55" i="3" l="1"/>
  <c r="A52" i="4"/>
  <c r="B139" i="4"/>
  <c r="C139" i="4"/>
  <c r="B140" i="4"/>
  <c r="C140" i="4"/>
  <c r="B141" i="4"/>
  <c r="C141" i="4"/>
  <c r="B142" i="4"/>
  <c r="C142" i="4"/>
  <c r="B143" i="4"/>
  <c r="C143" i="4"/>
  <c r="B144" i="4"/>
  <c r="C144" i="4"/>
  <c r="C138" i="4"/>
  <c r="B138" i="4"/>
  <c r="B55" i="4"/>
  <c r="C55" i="4"/>
  <c r="B56" i="4"/>
  <c r="C56" i="4"/>
  <c r="B57" i="4"/>
  <c r="C57" i="4"/>
  <c r="B58" i="4"/>
  <c r="C58" i="4"/>
  <c r="B59" i="4"/>
  <c r="C59" i="4"/>
  <c r="B60" i="4"/>
  <c r="C60" i="4"/>
  <c r="C54" i="4"/>
  <c r="B54" i="4"/>
  <c r="B65" i="4"/>
  <c r="C65" i="4"/>
  <c r="B66" i="4"/>
  <c r="C66" i="4"/>
  <c r="B67" i="4"/>
  <c r="C67" i="4"/>
  <c r="B68" i="4"/>
  <c r="C68" i="4"/>
  <c r="B69" i="4"/>
  <c r="C69" i="4"/>
  <c r="B70" i="4"/>
  <c r="C70" i="4"/>
  <c r="C64" i="4"/>
  <c r="B64" i="4"/>
  <c r="C102" i="4"/>
  <c r="C103" i="4"/>
  <c r="C104" i="4"/>
  <c r="C105" i="4"/>
  <c r="C106" i="4"/>
  <c r="C107" i="4"/>
  <c r="C101" i="4"/>
  <c r="B102" i="4"/>
  <c r="B103" i="4"/>
  <c r="B104" i="4"/>
  <c r="B105" i="4"/>
  <c r="B106" i="4"/>
  <c r="B107" i="4"/>
  <c r="B101" i="4"/>
  <c r="C5" i="3"/>
  <c r="B35" i="4" l="1"/>
  <c r="A136" i="4" l="1"/>
  <c r="B34" i="4" s="1"/>
  <c r="A99" i="4"/>
  <c r="B33" i="4" s="1"/>
  <c r="A62" i="4"/>
  <c r="B32" i="4" s="1"/>
  <c r="G34" i="4" l="1"/>
  <c r="J34" i="4"/>
  <c r="M34" i="4"/>
  <c r="P34" i="4"/>
  <c r="S34" i="4"/>
  <c r="V34" i="4"/>
  <c r="D34" i="4"/>
  <c r="G33" i="4"/>
  <c r="J33" i="4"/>
  <c r="M33" i="4"/>
  <c r="P33" i="4"/>
  <c r="S33" i="4"/>
  <c r="V33" i="4"/>
  <c r="D33" i="4"/>
  <c r="P32" i="4"/>
  <c r="S32" i="4"/>
  <c r="V32" i="4"/>
  <c r="D32" i="4"/>
  <c r="H34" i="4"/>
  <c r="K34" i="4"/>
  <c r="N34" i="4"/>
  <c r="Q34" i="4"/>
  <c r="T34" i="4"/>
  <c r="W34" i="4"/>
  <c r="E34" i="4"/>
  <c r="H33" i="4"/>
  <c r="K33" i="4"/>
  <c r="N33" i="4"/>
  <c r="Q33" i="4"/>
  <c r="T33" i="4"/>
  <c r="W33" i="4"/>
  <c r="E33" i="4"/>
  <c r="Q32" i="4"/>
  <c r="T32" i="4"/>
  <c r="W32" i="4"/>
  <c r="E32" i="4"/>
  <c r="P35" i="4" l="1"/>
  <c r="Q35" i="4"/>
  <c r="W35" i="4"/>
  <c r="T35" i="4"/>
  <c r="E35" i="4"/>
  <c r="V35" i="4"/>
  <c r="S35" i="4"/>
  <c r="D35" i="4"/>
  <c r="K32" i="4"/>
  <c r="K35" i="4" s="1"/>
  <c r="H32" i="4"/>
  <c r="H35" i="4" s="1"/>
  <c r="N32" i="4"/>
  <c r="N35" i="4" s="1"/>
  <c r="M32" i="4"/>
  <c r="M35" i="4" s="1"/>
  <c r="J32" i="4"/>
  <c r="J35" i="4" s="1"/>
  <c r="G32" i="4"/>
  <c r="G35" i="4" s="1"/>
  <c r="D68" i="4"/>
  <c r="D101" i="4"/>
  <c r="D144" i="4"/>
  <c r="D143" i="4"/>
  <c r="D140" i="4"/>
  <c r="D139" i="4"/>
  <c r="D142" i="4"/>
  <c r="D138" i="4"/>
  <c r="D141" i="4"/>
  <c r="D104" i="4"/>
  <c r="D64" i="4"/>
  <c r="D107" i="4"/>
  <c r="D103" i="4"/>
  <c r="D106" i="4"/>
  <c r="D102" i="4"/>
  <c r="D105" i="4"/>
  <c r="D67" i="4"/>
  <c r="D70" i="4"/>
  <c r="D66" i="4"/>
  <c r="D69" i="4"/>
  <c r="D65" i="4"/>
  <c r="D58" i="4"/>
  <c r="D54" i="4"/>
  <c r="D59" i="4"/>
  <c r="D60" i="4"/>
  <c r="D57" i="4"/>
  <c r="D55" i="4"/>
  <c r="D56" i="4"/>
  <c r="G36" i="4" l="1"/>
  <c r="P36" i="4"/>
  <c r="J36" i="4"/>
  <c r="D36" i="4"/>
  <c r="M36" i="4"/>
  <c r="V36" i="4"/>
  <c r="S36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Cook, Michael</author>
  </authors>
  <commentList>
    <comment ref="B34" authorId="0" shapeId="0" xr:uid="{F6D2F75F-B1CB-418B-AE03-E19D4B927DB5}">
      <text>
        <r>
          <rPr>
            <b/>
            <sz val="9"/>
            <color indexed="81"/>
            <rFont val="Tahoma"/>
            <family val="2"/>
          </rPr>
          <t>Cook, Michael:</t>
        </r>
        <r>
          <rPr>
            <sz val="9"/>
            <color indexed="81"/>
            <rFont val="Tahoma"/>
            <family val="2"/>
          </rPr>
          <t xml:space="preserve">
Doesn't include year end unbilled accruals</t>
        </r>
      </text>
    </comment>
    <comment ref="C34" authorId="0" shapeId="0" xr:uid="{EA4235CF-98DB-4C5E-826C-A554E5E9E85F}">
      <text>
        <r>
          <rPr>
            <b/>
            <sz val="9"/>
            <color indexed="81"/>
            <rFont val="Tahoma"/>
            <family val="2"/>
          </rPr>
          <t>Cook, Michael:</t>
        </r>
        <r>
          <rPr>
            <sz val="9"/>
            <color indexed="81"/>
            <rFont val="Tahoma"/>
            <family val="2"/>
          </rPr>
          <t xml:space="preserve">
Doesn't include year end unbilled accruals</t>
        </r>
      </text>
    </comment>
    <comment ref="F34" authorId="0" shapeId="0" xr:uid="{B2A21F1C-3D39-4ABE-B961-FC6FBA1200FD}">
      <text>
        <r>
          <rPr>
            <b/>
            <sz val="9"/>
            <color indexed="81"/>
            <rFont val="Tahoma"/>
            <family val="2"/>
          </rPr>
          <t>Cook, Michael:</t>
        </r>
        <r>
          <rPr>
            <sz val="9"/>
            <color indexed="81"/>
            <rFont val="Tahoma"/>
            <family val="2"/>
          </rPr>
          <t xml:space="preserve">
Doesn't include year end unbilled accruals</t>
        </r>
      </text>
    </comment>
    <comment ref="G34" authorId="0" shapeId="0" xr:uid="{91EFD7D7-19E2-4637-96C2-199F61A0F8A6}">
      <text>
        <r>
          <rPr>
            <b/>
            <sz val="9"/>
            <color indexed="81"/>
            <rFont val="Tahoma"/>
            <family val="2"/>
          </rPr>
          <t>Cook, Michael:</t>
        </r>
        <r>
          <rPr>
            <sz val="9"/>
            <color indexed="81"/>
            <rFont val="Tahoma"/>
            <family val="2"/>
          </rPr>
          <t xml:space="preserve">
Doesn't include year end unbilled accruals</t>
        </r>
      </text>
    </comment>
    <comment ref="F35" authorId="0" shapeId="0" xr:uid="{94CF5DF4-8C26-4820-A2E2-C3FC77D03BB2}">
      <text>
        <r>
          <rPr>
            <b/>
            <sz val="9"/>
            <color indexed="81"/>
            <rFont val="Tahoma"/>
            <family val="2"/>
          </rPr>
          <t>Cook, Michael:</t>
        </r>
        <r>
          <rPr>
            <sz val="9"/>
            <color indexed="81"/>
            <rFont val="Tahoma"/>
            <family val="2"/>
          </rPr>
          <t xml:space="preserve">
Restated July after audit adjustments</t>
        </r>
      </text>
    </comment>
    <comment ref="G35" authorId="0" shapeId="0" xr:uid="{2060250D-CCA3-4F53-B1C9-8C20134D7842}">
      <text>
        <r>
          <rPr>
            <b/>
            <sz val="9"/>
            <color indexed="81"/>
            <rFont val="Tahoma"/>
            <family val="2"/>
          </rPr>
          <t>Cook, Michael:</t>
        </r>
        <r>
          <rPr>
            <sz val="9"/>
            <color indexed="81"/>
            <rFont val="Tahoma"/>
            <family val="2"/>
          </rPr>
          <t xml:space="preserve">
Restated July after audit adjustments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Cook, Michael</author>
  </authors>
  <commentList>
    <comment ref="U170" authorId="0" shapeId="0" xr:uid="{B1E2026F-7705-4AB3-B421-D77A9D47797C}">
      <text>
        <r>
          <rPr>
            <b/>
            <sz val="9"/>
            <color indexed="81"/>
            <rFont val="Tahoma"/>
            <charset val="1"/>
          </rPr>
          <t>Cook, Michael:</t>
        </r>
        <r>
          <rPr>
            <sz val="9"/>
            <color indexed="81"/>
            <rFont val="Tahoma"/>
            <charset val="1"/>
          </rPr>
          <t xml:space="preserve">
Used Accounting file for July.  BI not working.</t>
        </r>
      </text>
    </comment>
  </commentList>
</comments>
</file>

<file path=xl/sharedStrings.xml><?xml version="1.0" encoding="utf-8"?>
<sst xmlns="http://schemas.openxmlformats.org/spreadsheetml/2006/main" count="626" uniqueCount="65">
  <si>
    <t>Current Year</t>
  </si>
  <si>
    <t>Prior Year</t>
  </si>
  <si>
    <t>May</t>
  </si>
  <si>
    <t>Month</t>
  </si>
  <si>
    <t>Residential</t>
  </si>
  <si>
    <t>Non-Residential</t>
  </si>
  <si>
    <t>Wholesale</t>
  </si>
  <si>
    <t>Percent Difference</t>
  </si>
  <si>
    <t>February</t>
  </si>
  <si>
    <t>March</t>
  </si>
  <si>
    <t>April</t>
  </si>
  <si>
    <t>June</t>
  </si>
  <si>
    <t>July</t>
  </si>
  <si>
    <t>August</t>
  </si>
  <si>
    <t>Total Demand % Change</t>
  </si>
  <si>
    <t>Select Consumption Units:</t>
  </si>
  <si>
    <t>Please enter data into grey cells below. If no wholesale demand, please leave blank.</t>
  </si>
  <si>
    <t>Current Year (2020)</t>
  </si>
  <si>
    <t>Prior Year (2019)</t>
  </si>
  <si>
    <t>Select Producted Water Units:</t>
  </si>
  <si>
    <t>Enter Utility Name:</t>
  </si>
  <si>
    <t xml:space="preserve">Please enter data into grey cells below. </t>
  </si>
  <si>
    <t>COVID-19 Impact Model</t>
  </si>
  <si>
    <r>
      <t>Demand (Prior</t>
    </r>
    <r>
      <rPr>
        <b/>
        <sz val="11"/>
        <color rgb="FF3DCCD5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/</t>
    </r>
    <r>
      <rPr>
        <b/>
        <sz val="11"/>
        <color rgb="FF3DCCD5"/>
        <rFont val="Calibri"/>
        <family val="2"/>
        <scheme val="minor"/>
      </rPr>
      <t xml:space="preserve"> Current</t>
    </r>
    <r>
      <rPr>
        <b/>
        <sz val="11"/>
        <rFont val="Calibri"/>
        <family val="2"/>
        <scheme val="minor"/>
      </rPr>
      <t>)</t>
    </r>
  </si>
  <si>
    <t>DO NOT DELETE ROWS BELOW HERE</t>
  </si>
  <si>
    <t>Financial Data Request</t>
  </si>
  <si>
    <t>Accounts Receivables - Balances</t>
  </si>
  <si>
    <t>Please provide an aged accounts receivable totals from your billing system</t>
  </si>
  <si>
    <t>Current Month</t>
  </si>
  <si>
    <t>0-30 days</t>
  </si>
  <si>
    <t>30-60 days</t>
  </si>
  <si>
    <t>90-120 days</t>
  </si>
  <si>
    <t>120+ days</t>
  </si>
  <si>
    <t>Total</t>
  </si>
  <si>
    <t>Prior Month</t>
  </si>
  <si>
    <t>Current Month (Last Year)</t>
  </si>
  <si>
    <t>Prior Month (Last Year)</t>
  </si>
  <si>
    <t>Accounts Receivables - Delinquent Account</t>
  </si>
  <si>
    <t>If your billing system can provide a delinquent accounts report, please provide:</t>
  </si>
  <si>
    <t># of accounts delinquent</t>
  </si>
  <si>
    <t>Total Dollars delinquent</t>
  </si>
  <si>
    <t>Accounts Receivables - Collections</t>
  </si>
  <si>
    <t>Please provide collection from either billing system or bank statements:</t>
  </si>
  <si>
    <t>Total Collection</t>
  </si>
  <si>
    <t>Current Month                (Last Year)</t>
  </si>
  <si>
    <t>Prior Month             (Last Year)</t>
  </si>
  <si>
    <t>MG</t>
  </si>
  <si>
    <t>60-90 days</t>
  </si>
  <si>
    <t>.</t>
  </si>
  <si>
    <t>Narragansett Bay Commission</t>
  </si>
  <si>
    <t>HCF</t>
  </si>
  <si>
    <t>Ccf</t>
  </si>
  <si>
    <t>"Input Customer Demand HCF"</t>
  </si>
  <si>
    <t>NOT AVAILABLE</t>
  </si>
  <si>
    <t>This Year</t>
  </si>
  <si>
    <t>September</t>
  </si>
  <si>
    <t>Source: CIS Billing System</t>
  </si>
  <si>
    <t>October</t>
  </si>
  <si>
    <t>November</t>
  </si>
  <si>
    <t>December</t>
  </si>
  <si>
    <t>January</t>
  </si>
  <si>
    <t>Excludes Y/E Audit Adjs</t>
  </si>
  <si>
    <t>Excludes Y/E audit adjustments</t>
  </si>
  <si>
    <t>Prior Year (2022)</t>
  </si>
  <si>
    <t>Current Year (2023)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</si>
</sst>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&quot;$&quot;* #,##0_);_(&quot;$&quot;* \(#,##0\);_(&quot;$&quot;* &quot;-&quot;??_);_(@_)"/>
    <numFmt numFmtId="167" formatCode="[$-409]mmmm\-yy;@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23B40"/>
      <name val="Calibri"/>
      <family val="2"/>
      <scheme val="minor"/>
    </font>
    <font>
      <sz val="14"/>
      <color theme="0"/>
      <name val="Calibri"/>
      <family val="2"/>
      <scheme val="minor"/>
    </font>
    <font>
      <sz val="60"/>
      <color theme="0"/>
      <name val="Calibri"/>
      <family val="2"/>
      <scheme val="minor"/>
    </font>
    <font>
      <b/>
      <sz val="11"/>
      <color rgb="FF3DCCD5"/>
      <name val="Calibri"/>
      <family val="2"/>
      <scheme val="minor"/>
    </font>
    <font>
      <b/>
      <sz val="11"/>
      <name val="Calibri"/>
      <family val="2"/>
      <scheme val="minor"/>
    </font>
    <font>
      <i/>
      <sz val="18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23B40"/>
      <name val="Calibri"/>
      <family val="2"/>
      <scheme val="minor"/>
    </font>
    <font>
      <i/>
      <sz val="11"/>
      <color theme="0"/>
      <name val="Calibri"/>
      <family val="2"/>
      <scheme val="minor"/>
    </font>
    <font>
      <b/>
      <sz val="48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60"/>
      <color rgb="FF023B40"/>
      <name val="Calibri"/>
      <family val="2"/>
      <scheme val="minor"/>
    </font>
    <font>
      <b/>
      <sz val="48"/>
      <color rgb="FF023B40"/>
      <name val="Calibri"/>
      <family val="2"/>
      <scheme val="minor"/>
    </font>
    <font>
      <b/>
      <sz val="22"/>
      <color rgb="FF023B40"/>
      <name val="Calibri"/>
      <family val="2"/>
      <scheme val="minor"/>
    </font>
    <font>
      <b/>
      <sz val="18"/>
      <color rgb="FF023B40"/>
      <name val="Calibri"/>
      <family val="2"/>
      <scheme val="minor"/>
    </font>
    <font>
      <b/>
      <i/>
      <sz val="10"/>
      <color rgb="FF023B40"/>
      <name val="Calibri"/>
      <family val="2"/>
      <scheme val="minor"/>
    </font>
    <font>
      <b/>
      <u/>
      <sz val="11"/>
      <color rgb="FF023B40"/>
      <name val="Calibri"/>
      <family val="2"/>
      <scheme val="minor"/>
    </font>
    <font>
      <b/>
      <u/>
      <sz val="18"/>
      <color rgb="FF023B40"/>
      <name val="Calibri"/>
      <family val="2"/>
      <scheme val="minor"/>
    </font>
    <font>
      <u/>
      <sz val="18"/>
      <color rgb="FF023B40"/>
      <name val="Calibri"/>
      <family val="2"/>
      <scheme val="minor"/>
    </font>
    <font>
      <u/>
      <sz val="14"/>
      <color rgb="FF023B40"/>
      <name val="Calibri"/>
      <family val="2"/>
      <scheme val="minor"/>
    </font>
    <font>
      <sz val="8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023B4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23B40"/>
        <bgColor theme="4" tint="0.79998168889431442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/>
      <bottom style="thin">
        <color theme="0"/>
      </bottom>
      <diagonal/>
    </border>
    <border>
      <left style="thin">
        <color rgb="FF023B40"/>
      </left>
      <right style="thin">
        <color rgb="FF023B40"/>
      </right>
      <top style="thin">
        <color rgb="FF023B40"/>
      </top>
      <bottom style="thin">
        <color rgb="FF023B4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23B40"/>
      </left>
      <right/>
      <top style="thin">
        <color rgb="FF023B40"/>
      </top>
      <bottom style="thin">
        <color rgb="FF023B40"/>
      </bottom>
      <diagonal/>
    </border>
    <border>
      <left/>
      <right style="thin">
        <color rgb="FF023B40"/>
      </right>
      <top style="thin">
        <color rgb="FF023B40"/>
      </top>
      <bottom style="thin">
        <color rgb="FF023B40"/>
      </bottom>
      <diagonal/>
    </border>
    <border>
      <left/>
      <right/>
      <top/>
      <bottom style="thin">
        <color rgb="FF023B40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3">
    <xf numFmtId="0" fontId="0" fillId="0" borderId="0" xfId="0"/>
    <xf numFmtId="0" fontId="0" fillId="0" borderId="0" xfId="0" applyAlignment="1">
      <alignment horizontal="left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 wrapText="1"/>
    </xf>
    <xf numFmtId="2" fontId="0" fillId="0" borderId="0" xfId="0" applyNumberFormat="1"/>
    <xf numFmtId="9" fontId="0" fillId="0" borderId="0" xfId="2" applyFont="1"/>
    <xf numFmtId="164" fontId="0" fillId="0" borderId="0" xfId="1" applyNumberFormat="1" applyFont="1"/>
    <xf numFmtId="0" fontId="2" fillId="0" borderId="0" xfId="0" applyFont="1" applyAlignment="1">
      <alignment horizontal="left"/>
    </xf>
    <xf numFmtId="0" fontId="0" fillId="3" borderId="0" xfId="0" applyFill="1"/>
    <xf numFmtId="0" fontId="0" fillId="4" borderId="0" xfId="0" applyFill="1"/>
    <xf numFmtId="0" fontId="0" fillId="4" borderId="0" xfId="0" applyFill="1" applyAlignment="1">
      <alignment horizontal="left" indent="1"/>
    </xf>
    <xf numFmtId="0" fontId="2" fillId="4" borderId="0" xfId="0" applyFont="1" applyFill="1"/>
    <xf numFmtId="164" fontId="6" fillId="0" borderId="3" xfId="0" applyNumberFormat="1" applyFont="1" applyBorder="1"/>
    <xf numFmtId="164" fontId="3" fillId="0" borderId="3" xfId="0" applyNumberFormat="1" applyFont="1" applyBorder="1"/>
    <xf numFmtId="0" fontId="2" fillId="4" borderId="0" xfId="0" applyFont="1" applyFill="1" applyAlignment="1">
      <alignment horizontal="center"/>
    </xf>
    <xf numFmtId="0" fontId="9" fillId="3" borderId="0" xfId="0" applyFont="1" applyFill="1"/>
    <xf numFmtId="0" fontId="11" fillId="5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4" fontId="10" fillId="4" borderId="4" xfId="1" applyNumberFormat="1" applyFont="1" applyFill="1" applyBorder="1" applyAlignment="1">
      <alignment horizontal="center"/>
    </xf>
    <xf numFmtId="3" fontId="10" fillId="4" borderId="4" xfId="1" applyNumberFormat="1" applyFont="1" applyFill="1" applyBorder="1" applyAlignment="1">
      <alignment horizontal="center"/>
    </xf>
    <xf numFmtId="3" fontId="10" fillId="3" borderId="0" xfId="0" applyNumberFormat="1" applyFont="1" applyFill="1" applyAlignment="1">
      <alignment horizontal="center"/>
    </xf>
    <xf numFmtId="43" fontId="0" fillId="0" borderId="0" xfId="1" applyFont="1"/>
    <xf numFmtId="0" fontId="13" fillId="0" borderId="0" xfId="0" applyFont="1" applyAlignment="1">
      <alignment horizontal="center"/>
    </xf>
    <xf numFmtId="0" fontId="10" fillId="4" borderId="4" xfId="0" applyFont="1" applyFill="1" applyBorder="1" applyAlignment="1">
      <alignment horizontal="center"/>
    </xf>
    <xf numFmtId="166" fontId="10" fillId="4" borderId="4" xfId="3" applyNumberFormat="1" applyFont="1" applyFill="1" applyBorder="1" applyAlignment="1">
      <alignment horizontal="center"/>
    </xf>
    <xf numFmtId="0" fontId="9" fillId="3" borderId="0" xfId="0" applyFont="1" applyFill="1" applyAlignment="1">
      <alignment wrapText="1"/>
    </xf>
    <xf numFmtId="0" fontId="4" fillId="0" borderId="0" xfId="0" applyFont="1"/>
    <xf numFmtId="0" fontId="0" fillId="0" borderId="0" xfId="0" applyAlignment="1">
      <alignment horizontal="left" indent="1"/>
    </xf>
    <xf numFmtId="0" fontId="15" fillId="0" borderId="0" xfId="0" applyFont="1" applyAlignment="1">
      <alignment vertical="center"/>
    </xf>
    <xf numFmtId="0" fontId="10" fillId="0" borderId="0" xfId="0" applyFont="1"/>
    <xf numFmtId="0" fontId="3" fillId="0" borderId="0" xfId="0" applyFont="1" applyAlignment="1">
      <alignment horizontal="right" indent="1"/>
    </xf>
    <xf numFmtId="0" fontId="3" fillId="0" borderId="0" xfId="0" applyFont="1"/>
    <xf numFmtId="0" fontId="19" fillId="0" borderId="0" xfId="0" applyFont="1" applyAlignment="1">
      <alignment horizontal="right" indent="1"/>
    </xf>
    <xf numFmtId="0" fontId="19" fillId="0" borderId="2" xfId="0" applyFont="1" applyBorder="1" applyAlignment="1">
      <alignment horizontal="center"/>
    </xf>
    <xf numFmtId="0" fontId="20" fillId="0" borderId="0" xfId="0" applyFont="1"/>
    <xf numFmtId="0" fontId="17" fillId="0" borderId="0" xfId="0" applyFont="1"/>
    <xf numFmtId="0" fontId="10" fillId="0" borderId="0" xfId="0" applyFont="1" applyAlignment="1">
      <alignment horizontal="right" indent="1"/>
    </xf>
    <xf numFmtId="4" fontId="0" fillId="0" borderId="0" xfId="0" applyNumberFormat="1" applyAlignment="1">
      <alignment horizontal="center"/>
    </xf>
    <xf numFmtId="164" fontId="10" fillId="0" borderId="0" xfId="1" applyNumberFormat="1" applyFont="1" applyFill="1" applyBorder="1"/>
    <xf numFmtId="0" fontId="9" fillId="0" borderId="0" xfId="0" applyFont="1"/>
    <xf numFmtId="0" fontId="21" fillId="0" borderId="0" xfId="0" applyFont="1"/>
    <xf numFmtId="0" fontId="22" fillId="0" borderId="0" xfId="0" applyFont="1"/>
    <xf numFmtId="0" fontId="10" fillId="3" borderId="0" xfId="0" applyFont="1" applyFill="1"/>
    <xf numFmtId="0" fontId="5" fillId="0" borderId="0" xfId="0" applyFont="1"/>
    <xf numFmtId="166" fontId="10" fillId="4" borderId="0" xfId="3" applyNumberFormat="1" applyFont="1" applyFill="1" applyBorder="1" applyAlignment="1">
      <alignment horizontal="center"/>
    </xf>
    <xf numFmtId="166" fontId="10" fillId="3" borderId="0" xfId="3" applyNumberFormat="1" applyFont="1" applyFill="1" applyBorder="1" applyAlignment="1">
      <alignment horizontal="center"/>
    </xf>
    <xf numFmtId="166" fontId="10" fillId="0" borderId="0" xfId="0" applyNumberFormat="1" applyFont="1"/>
    <xf numFmtId="0" fontId="13" fillId="0" borderId="0" xfId="0" applyFont="1"/>
    <xf numFmtId="9" fontId="0" fillId="0" borderId="0" xfId="2" applyFont="1" applyFill="1"/>
    <xf numFmtId="164" fontId="10" fillId="4" borderId="4" xfId="1" applyNumberFormat="1" applyFont="1" applyFill="1" applyBorder="1" applyAlignment="1">
      <alignment horizontal="center"/>
    </xf>
    <xf numFmtId="0" fontId="0" fillId="3" borderId="0" xfId="0" applyFill="1" applyAlignment="1">
      <alignment wrapText="1"/>
    </xf>
    <xf numFmtId="167" fontId="10" fillId="4" borderId="4" xfId="0" applyNumberFormat="1" applyFont="1" applyFill="1" applyBorder="1" applyAlignment="1">
      <alignment horizontal="center"/>
    </xf>
    <xf numFmtId="167" fontId="0" fillId="0" borderId="0" xfId="0" applyNumberFormat="1" applyAlignment="1">
      <alignment horizontal="left"/>
    </xf>
    <xf numFmtId="0" fontId="14" fillId="0" borderId="0" xfId="0" applyFont="1"/>
    <xf numFmtId="0" fontId="2" fillId="0" borderId="0" xfId="0" applyFont="1"/>
    <xf numFmtId="3" fontId="10" fillId="4" borderId="0" xfId="1" applyNumberFormat="1" applyFont="1" applyFill="1" applyBorder="1" applyAlignment="1">
      <alignment horizontal="center"/>
    </xf>
    <xf numFmtId="167" fontId="2" fillId="4" borderId="8" xfId="0" applyNumberFormat="1" applyFont="1" applyFill="1" applyBorder="1" applyAlignment="1">
      <alignment horizontal="center"/>
    </xf>
    <xf numFmtId="165" fontId="3" fillId="0" borderId="6" xfId="2" applyNumberFormat="1" applyFont="1" applyFill="1" applyBorder="1" applyAlignment="1">
      <alignment horizontal="center"/>
    </xf>
    <xf numFmtId="165" fontId="3" fillId="0" borderId="7" xfId="2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165" fontId="3" fillId="0" borderId="3" xfId="2" applyNumberFormat="1" applyFont="1" applyFill="1" applyBorder="1" applyAlignment="1">
      <alignment horizontal="center"/>
    </xf>
    <xf numFmtId="0" fontId="2" fillId="4" borderId="0" xfId="0" applyFont="1" applyFill="1" applyAlignment="1">
      <alignment horizontal="center"/>
    </xf>
    <xf numFmtId="167" fontId="2" fillId="4" borderId="0" xfId="0" applyNumberFormat="1" applyFont="1" applyFill="1" applyAlignment="1">
      <alignment horizontal="center"/>
    </xf>
    <xf numFmtId="0" fontId="13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164" fontId="0" fillId="3" borderId="2" xfId="1" applyNumberFormat="1" applyFont="1" applyFill="1" applyBorder="1" applyAlignment="1">
      <alignment horizontal="center"/>
    </xf>
    <xf numFmtId="164" fontId="10" fillId="0" borderId="2" xfId="1" applyNumberFormat="1" applyFont="1" applyFill="1" applyBorder="1" applyAlignment="1">
      <alignment horizontal="center"/>
    </xf>
    <xf numFmtId="0" fontId="15" fillId="0" borderId="0" xfId="0" applyFont="1" applyAlignment="1">
      <alignment horizontal="left" vertical="center" indent="21"/>
    </xf>
    <xf numFmtId="0" fontId="12" fillId="0" borderId="0" xfId="0" applyFont="1" applyAlignment="1">
      <alignment horizontal="left" vertical="center" indent="21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/>
    </xf>
    <xf numFmtId="0" fontId="10" fillId="6" borderId="5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</cellXfs>
  <cellStyles count="4">
    <cellStyle name="Comma" xfId="1" builtinId="3"/>
    <cellStyle name="Currency" xfId="3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023B40"/>
      <color rgb="FF3DCC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Summary!$A$52</c:f>
          <c:strCache>
            <c:ptCount val="1"/>
            <c:pt idx="0">
              <c:v>Water Produced (MG)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2.9995023621710179E-2"/>
          <c:y val="0.15027791650466252"/>
          <c:w val="0.96054261014597309"/>
          <c:h val="0.6123912014969689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Summary!$C$53</c:f>
              <c:strCache>
                <c:ptCount val="1"/>
                <c:pt idx="0">
                  <c:v>Prior Year</c:v>
                </c:pt>
              </c:strCache>
            </c:strRef>
          </c:tx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strRef>
              <c:f>Summary!$A$54:$A$60</c:f>
              <c:strCache>
                <c:ptCount val="7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</c:strCache>
            </c:strRef>
          </c:cat>
          <c:val>
            <c:numRef>
              <c:f>Summary!$C$54:$C$60</c:f>
              <c:numCache>
                <c:formatCode>_(* #,##0.00_);_(* \(#,##0.00\);_(* "-"??_);_(@_)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CFA-4800-A13B-76B2F9C6F797}"/>
            </c:ext>
          </c:extLst>
        </c:ser>
        <c:ser>
          <c:idx val="0"/>
          <c:order val="1"/>
          <c:tx>
            <c:strRef>
              <c:f>Summary!$B$53</c:f>
              <c:strCache>
                <c:ptCount val="1"/>
                <c:pt idx="0">
                  <c:v>Current Year</c:v>
                </c:pt>
              </c:strCache>
            </c:strRef>
          </c:tx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strRef>
              <c:f>Summary!$A$54:$A$60</c:f>
              <c:strCache>
                <c:ptCount val="7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</c:strCache>
            </c:strRef>
          </c:cat>
          <c:val>
            <c:numRef>
              <c:f>Summary!$B$54:$B$60</c:f>
              <c:numCache>
                <c:formatCode>_(* #,##0.00_);_(* \(#,##0.00\);_(* "-"??_);_(@_)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FA-4800-A13B-76B2F9C6F7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48941176"/>
        <c:axId val="1148941832"/>
      </c:barChart>
      <c:catAx>
        <c:axId val="1148941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832"/>
        <c:crosses val="autoZero"/>
        <c:auto val="1"/>
        <c:lblAlgn val="ctr"/>
        <c:lblOffset val="100"/>
        <c:noMultiLvlLbl val="0"/>
      </c:catAx>
      <c:valAx>
        <c:axId val="1148941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>
              <a:outerShdw blurRad="50800" dist="50800" dir="5400000" algn="ctr" rotWithShape="0">
                <a:schemeClr val="bg1"/>
              </a:outerShdw>
            </a:effectLst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Summary!$A$62</c:f>
          <c:strCache>
            <c:ptCount val="1"/>
            <c:pt idx="0">
              <c:v>Residential Demand (Ccf)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Summary!$C$53</c:f>
              <c:strCache>
                <c:ptCount val="1"/>
                <c:pt idx="0">
                  <c:v>Prior Year</c:v>
                </c:pt>
              </c:strCache>
            </c:strRef>
          </c:tx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numRef>
              <c:f>Summary!$A$86:$A$97</c:f>
              <c:numCache>
                <c:formatCode>[$-409]mmmm\-yy;@</c:formatCode>
                <c:ptCount val="12"/>
                <c:pt idx="0">
                  <c:v>44531</c:v>
                </c:pt>
                <c:pt idx="1">
                  <c:v>44562</c:v>
                </c:pt>
                <c:pt idx="2">
                  <c:v>44593</c:v>
                </c:pt>
                <c:pt idx="3">
                  <c:v>44621</c:v>
                </c:pt>
                <c:pt idx="4">
                  <c:v>44652</c:v>
                </c:pt>
                <c:pt idx="5">
                  <c:v>44682</c:v>
                </c:pt>
                <c:pt idx="6">
                  <c:v>44713</c:v>
                </c:pt>
                <c:pt idx="7">
                  <c:v>44743</c:v>
                </c:pt>
                <c:pt idx="8">
                  <c:v>44774</c:v>
                </c:pt>
                <c:pt idx="9">
                  <c:v>44805</c:v>
                </c:pt>
                <c:pt idx="10">
                  <c:v>44835</c:v>
                </c:pt>
                <c:pt idx="11">
                  <c:v>44866</c:v>
                </c:pt>
              </c:numCache>
            </c:numRef>
          </c:cat>
          <c:val>
            <c:numRef>
              <c:f>Summary!$C$86:$C$97</c:f>
              <c:numCache>
                <c:formatCode>_(* #,##0_);_(* \(#,##0\);_(* "-"??_);_(@_)</c:formatCode>
                <c:ptCount val="12"/>
                <c:pt idx="0">
                  <c:v>575698.99212598428</c:v>
                </c:pt>
                <c:pt idx="1">
                  <c:v>574964.40682414698</c:v>
                </c:pt>
                <c:pt idx="2">
                  <c:v>591912.62729658792</c:v>
                </c:pt>
                <c:pt idx="3">
                  <c:v>545392.6902887139</c:v>
                </c:pt>
                <c:pt idx="4">
                  <c:v>533967.42257217842</c:v>
                </c:pt>
                <c:pt idx="5">
                  <c:v>591911.75328083988</c:v>
                </c:pt>
                <c:pt idx="6">
                  <c:v>587861.26509186346</c:v>
                </c:pt>
                <c:pt idx="7">
                  <c:v>764849.56692913384</c:v>
                </c:pt>
                <c:pt idx="8">
                  <c:v>637451.79002624669</c:v>
                </c:pt>
                <c:pt idx="9">
                  <c:v>715703.43307086616</c:v>
                </c:pt>
                <c:pt idx="10">
                  <c:v>802383.88188976375</c:v>
                </c:pt>
                <c:pt idx="11">
                  <c:v>904247.35170603672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1C2-47BB-AB17-25AA2075852A}"/>
            </c:ext>
          </c:extLst>
        </c:ser>
        <c:ser>
          <c:idx val="0"/>
          <c:order val="1"/>
          <c:tx>
            <c:strRef>
              <c:f>Summary!$B$53</c:f>
              <c:strCache>
                <c:ptCount val="1"/>
                <c:pt idx="0">
                  <c:v>Current Year</c:v>
                </c:pt>
              </c:strCache>
            </c:strRef>
          </c:tx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numRef>
              <c:f>Summary!$A$86:$A$97</c:f>
              <c:numCache>
                <c:formatCode>[$-409]mmmm\-yy;@</c:formatCode>
                <c:ptCount val="12"/>
                <c:pt idx="0">
                  <c:v>44531</c:v>
                </c:pt>
                <c:pt idx="1">
                  <c:v>44562</c:v>
                </c:pt>
                <c:pt idx="2">
                  <c:v>44593</c:v>
                </c:pt>
                <c:pt idx="3">
                  <c:v>44621</c:v>
                </c:pt>
                <c:pt idx="4">
                  <c:v>44652</c:v>
                </c:pt>
                <c:pt idx="5">
                  <c:v>44682</c:v>
                </c:pt>
                <c:pt idx="6">
                  <c:v>44713</c:v>
                </c:pt>
                <c:pt idx="7">
                  <c:v>44743</c:v>
                </c:pt>
                <c:pt idx="8">
                  <c:v>44774</c:v>
                </c:pt>
                <c:pt idx="9">
                  <c:v>44805</c:v>
                </c:pt>
                <c:pt idx="10">
                  <c:v>44835</c:v>
                </c:pt>
                <c:pt idx="11">
                  <c:v>44866</c:v>
                </c:pt>
              </c:numCache>
            </c:numRef>
          </c:cat>
          <c:val>
            <c:numRef>
              <c:f>Summary!$B$86:$B$97</c:f>
              <c:numCache>
                <c:formatCode>_(* #,##0_);_(* \(#,##0\);_(* "-"??_);_(@_)</c:formatCode>
                <c:ptCount val="12"/>
                <c:pt idx="0">
                  <c:v>746791.48818897631</c:v>
                </c:pt>
                <c:pt idx="1">
                  <c:v>670556.39370078733</c:v>
                </c:pt>
                <c:pt idx="2">
                  <c:v>589693.82152230968</c:v>
                </c:pt>
                <c:pt idx="3">
                  <c:v>650741.30708661408</c:v>
                </c:pt>
                <c:pt idx="4">
                  <c:v>560920.54068241466</c:v>
                </c:pt>
                <c:pt idx="5">
                  <c:v>528033</c:v>
                </c:pt>
                <c:pt idx="6">
                  <c:v>605957.15787142736</c:v>
                </c:pt>
                <c:pt idx="7">
                  <c:v>746133</c:v>
                </c:pt>
                <c:pt idx="8">
                  <c:v>730870.57099664456</c:v>
                </c:pt>
                <c:pt idx="9">
                  <c:v>786683</c:v>
                </c:pt>
                <c:pt idx="10">
                  <c:v>820653</c:v>
                </c:pt>
                <c:pt idx="11">
                  <c:v>787530.04174000933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C2-47BB-AB17-25AA207585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48941176"/>
        <c:axId val="1148941832"/>
      </c:barChart>
      <c:dateAx>
        <c:axId val="1148941176"/>
        <c:scaling>
          <c:orientation val="minMax"/>
        </c:scaling>
        <c:delete val="0"/>
        <c:axPos val="b"/>
        <c:numFmt formatCode="[$-409]mmmm\-yy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832"/>
        <c:crosses val="autoZero"/>
        <c:auto val="1"/>
        <c:lblOffset val="100"/>
        <c:baseTimeUnit val="months"/>
      </c:dateAx>
      <c:valAx>
        <c:axId val="1148941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Summary!$A$99</c:f>
          <c:strCache>
            <c:ptCount val="1"/>
            <c:pt idx="0">
              <c:v>Non-Residential Demand (Ccf)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Summary!$C$53</c:f>
              <c:strCache>
                <c:ptCount val="1"/>
                <c:pt idx="0">
                  <c:v>Prior Year</c:v>
                </c:pt>
              </c:strCache>
            </c:strRef>
          </c:tx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numRef>
              <c:f>Summary!$A$123:$A$134</c:f>
              <c:numCache>
                <c:formatCode>[$-409]mmmm\-yy;@</c:formatCode>
                <c:ptCount val="12"/>
                <c:pt idx="0">
                  <c:v>44531</c:v>
                </c:pt>
                <c:pt idx="1">
                  <c:v>44562</c:v>
                </c:pt>
                <c:pt idx="2">
                  <c:v>44593</c:v>
                </c:pt>
                <c:pt idx="3">
                  <c:v>44621</c:v>
                </c:pt>
                <c:pt idx="4">
                  <c:v>44652</c:v>
                </c:pt>
                <c:pt idx="5">
                  <c:v>44682</c:v>
                </c:pt>
                <c:pt idx="6">
                  <c:v>44713</c:v>
                </c:pt>
                <c:pt idx="7">
                  <c:v>44743</c:v>
                </c:pt>
                <c:pt idx="8">
                  <c:v>44774</c:v>
                </c:pt>
                <c:pt idx="9">
                  <c:v>44805</c:v>
                </c:pt>
                <c:pt idx="10">
                  <c:v>44835</c:v>
                </c:pt>
                <c:pt idx="11">
                  <c:v>44866</c:v>
                </c:pt>
              </c:numCache>
            </c:numRef>
          </c:cat>
          <c:val>
            <c:numRef>
              <c:f>Summary!$C$123:$C$134</c:f>
              <c:numCache>
                <c:formatCode>_(* #,##0_);_(* \(#,##0\);_(* "-"??_);_(@_)</c:formatCode>
                <c:ptCount val="12"/>
                <c:pt idx="0">
                  <c:v>342584.59396698955</c:v>
                </c:pt>
                <c:pt idx="1">
                  <c:v>322657.16013609688</c:v>
                </c:pt>
                <c:pt idx="2">
                  <c:v>354041</c:v>
                </c:pt>
                <c:pt idx="3">
                  <c:v>313343</c:v>
                </c:pt>
                <c:pt idx="4">
                  <c:v>329084.72175779555</c:v>
                </c:pt>
                <c:pt idx="5">
                  <c:v>353085</c:v>
                </c:pt>
                <c:pt idx="6">
                  <c:v>353141.44209072087</c:v>
                </c:pt>
                <c:pt idx="7">
                  <c:v>414577.11209905299</c:v>
                </c:pt>
                <c:pt idx="8">
                  <c:v>407774.9945435758</c:v>
                </c:pt>
                <c:pt idx="9">
                  <c:v>434192.44249497633</c:v>
                </c:pt>
                <c:pt idx="10">
                  <c:v>477878.52565927163</c:v>
                </c:pt>
                <c:pt idx="11">
                  <c:v>552599.69820683391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44-4102-9D70-016A540CA919}"/>
            </c:ext>
          </c:extLst>
        </c:ser>
        <c:ser>
          <c:idx val="0"/>
          <c:order val="1"/>
          <c:tx>
            <c:strRef>
              <c:f>Summary!$B$53</c:f>
              <c:strCache>
                <c:ptCount val="1"/>
                <c:pt idx="0">
                  <c:v>Current Year</c:v>
                </c:pt>
              </c:strCache>
            </c:strRef>
          </c:tx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numRef>
              <c:f>Summary!$A$123:$A$134</c:f>
              <c:numCache>
                <c:formatCode>[$-409]mmmm\-yy;@</c:formatCode>
                <c:ptCount val="12"/>
                <c:pt idx="0">
                  <c:v>44531</c:v>
                </c:pt>
                <c:pt idx="1">
                  <c:v>44562</c:v>
                </c:pt>
                <c:pt idx="2">
                  <c:v>44593</c:v>
                </c:pt>
                <c:pt idx="3">
                  <c:v>44621</c:v>
                </c:pt>
                <c:pt idx="4">
                  <c:v>44652</c:v>
                </c:pt>
                <c:pt idx="5">
                  <c:v>44682</c:v>
                </c:pt>
                <c:pt idx="6">
                  <c:v>44713</c:v>
                </c:pt>
                <c:pt idx="7">
                  <c:v>44743</c:v>
                </c:pt>
                <c:pt idx="8">
                  <c:v>44774</c:v>
                </c:pt>
                <c:pt idx="9">
                  <c:v>44805</c:v>
                </c:pt>
                <c:pt idx="10">
                  <c:v>44835</c:v>
                </c:pt>
                <c:pt idx="11">
                  <c:v>44866</c:v>
                </c:pt>
              </c:numCache>
            </c:numRef>
          </c:cat>
          <c:val>
            <c:numRef>
              <c:f>Summary!$B$123:$B$134</c:f>
              <c:numCache>
                <c:formatCode>_(* #,##0_);_(* \(#,##0\);_(* "-"??_);_(@_)</c:formatCode>
                <c:ptCount val="12"/>
                <c:pt idx="0">
                  <c:v>436956.78427634295</c:v>
                </c:pt>
                <c:pt idx="1">
                  <c:v>364164.01870651467</c:v>
                </c:pt>
                <c:pt idx="2">
                  <c:v>377149.36878192559</c:v>
                </c:pt>
                <c:pt idx="3">
                  <c:v>432270.79827881866</c:v>
                </c:pt>
                <c:pt idx="4">
                  <c:v>376255.78365392366</c:v>
                </c:pt>
                <c:pt idx="5">
                  <c:v>354792</c:v>
                </c:pt>
                <c:pt idx="6">
                  <c:v>367009.66570882947</c:v>
                </c:pt>
                <c:pt idx="7">
                  <c:v>446288</c:v>
                </c:pt>
                <c:pt idx="8">
                  <c:v>434730.75747497013</c:v>
                </c:pt>
                <c:pt idx="9">
                  <c:v>474194</c:v>
                </c:pt>
                <c:pt idx="10">
                  <c:v>430055</c:v>
                </c:pt>
                <c:pt idx="11">
                  <c:v>460152.93796026782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44-4102-9D70-016A540CA9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48941176"/>
        <c:axId val="1148941832"/>
      </c:barChart>
      <c:dateAx>
        <c:axId val="1148941176"/>
        <c:scaling>
          <c:orientation val="minMax"/>
        </c:scaling>
        <c:delete val="0"/>
        <c:axPos val="b"/>
        <c:numFmt formatCode="[$-409]mmmm\-yy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832"/>
        <c:crosses val="autoZero"/>
        <c:auto val="1"/>
        <c:lblOffset val="100"/>
        <c:baseTimeUnit val="months"/>
      </c:dateAx>
      <c:valAx>
        <c:axId val="1148941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Summary!$A$136</c:f>
          <c:strCache>
            <c:ptCount val="1"/>
            <c:pt idx="0">
              <c:v>Wholesale Demand (Ccf)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Summary!$C$53</c:f>
              <c:strCache>
                <c:ptCount val="1"/>
                <c:pt idx="0">
                  <c:v>Prior Year</c:v>
                </c:pt>
              </c:strCache>
            </c:strRef>
          </c:tx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strRef>
              <c:f>Summary!$A$138:$A$144</c:f>
              <c:strCache>
                <c:ptCount val="7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</c:strCache>
            </c:strRef>
          </c:cat>
          <c:val>
            <c:numRef>
              <c:f>Summary!$C$138:$C$144</c:f>
              <c:numCache>
                <c:formatCode>_(* #,##0_);_(* \(#,##0\);_(* "-"??_);_(@_)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4AD-4871-97C5-00C3596CC49F}"/>
            </c:ext>
          </c:extLst>
        </c:ser>
        <c:ser>
          <c:idx val="0"/>
          <c:order val="1"/>
          <c:tx>
            <c:strRef>
              <c:f>Summary!$B$53</c:f>
              <c:strCache>
                <c:ptCount val="1"/>
                <c:pt idx="0">
                  <c:v>Current Year</c:v>
                </c:pt>
              </c:strCache>
            </c:strRef>
          </c:tx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strRef>
              <c:f>Summary!$A$138:$A$144</c:f>
              <c:strCache>
                <c:ptCount val="7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</c:strCache>
            </c:strRef>
          </c:cat>
          <c:val>
            <c:numRef>
              <c:f>Summary!$B$138:$B$144</c:f>
              <c:numCache>
                <c:formatCode>_(* #,##0_);_(* \(#,##0\);_(* "-"??_);_(@_)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AD-4871-97C5-00C3596CC4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48941176"/>
        <c:axId val="1148941832"/>
      </c:barChart>
      <c:catAx>
        <c:axId val="1148941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832"/>
        <c:crosses val="autoZero"/>
        <c:auto val="1"/>
        <c:lblAlgn val="ctr"/>
        <c:lblOffset val="100"/>
        <c:noMultiLvlLbl val="0"/>
      </c:catAx>
      <c:valAx>
        <c:axId val="1148941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3</xdr:row>
      <xdr:rowOff>74082</xdr:rowOff>
    </xdr:from>
    <xdr:to>
      <xdr:col>76</xdr:col>
      <xdr:colOff>730250</xdr:colOff>
      <xdr:row>19</xdr:row>
      <xdr:rowOff>10583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E8A394E-3D69-4051-80FD-636F7F1E7D7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</xdr:col>
      <xdr:colOff>10584</xdr:colOff>
      <xdr:row>18</xdr:row>
      <xdr:rowOff>179917</xdr:rowOff>
    </xdr:from>
    <xdr:to>
      <xdr:col>63</xdr:col>
      <xdr:colOff>4234</xdr:colOff>
      <xdr:row>30</xdr:row>
      <xdr:rowOff>31750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50453D77-35DB-4773-8815-A69CBA62D3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62</xdr:col>
      <xdr:colOff>586316</xdr:colOff>
      <xdr:row>19</xdr:row>
      <xdr:rowOff>9003</xdr:rowOff>
    </xdr:from>
    <xdr:to>
      <xdr:col>69</xdr:col>
      <xdr:colOff>287866</xdr:colOff>
      <xdr:row>30</xdr:row>
      <xdr:rowOff>9002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2A768456-66E6-4147-B0B2-426734DB1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69</xdr:col>
      <xdr:colOff>257176</xdr:colOff>
      <xdr:row>19</xdr:row>
      <xdr:rowOff>15354</xdr:rowOff>
    </xdr:from>
    <xdr:to>
      <xdr:col>76</xdr:col>
      <xdr:colOff>730250</xdr:colOff>
      <xdr:row>30</xdr:row>
      <xdr:rowOff>31750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C0E3916C-F961-4F22-9468-9FE0A52A9A7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ntranet/Users/HaroldSmith/AppData/Local/Microsoft/Windows/INetCache/Content.Outlook/CJFZVAF3/RIPUC%20COVID-19%20Data%20Template_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Inputs"/>
      <sheetName val="Summary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Y144"/>
  <sheetViews>
    <sheetView tabSelected="1" zoomScale="90" zoomScaleNormal="90" workbookViewId="0">
      <selection activeCell="BI1" sqref="BI1"/>
    </sheetView>
  </sheetViews>
  <sheetFormatPr defaultRowHeight="15" x14ac:dyDescent="0.25"/>
  <cols>
    <col min="1" max="1" width="15.7109375" customWidth="1"/>
    <col min="2" max="2" width="17.7109375" bestFit="1" customWidth="1"/>
    <col min="3" max="3" width="12.7109375" customWidth="1"/>
    <col min="4" max="4" width="16.85546875" hidden="1" customWidth="1"/>
    <col min="5" max="5" width="9.5703125" hidden="1" customWidth="1"/>
    <col min="6" max="6" width="1" hidden="1" customWidth="1"/>
    <col min="7" max="8" width="9.5703125" hidden="1" customWidth="1"/>
    <col min="9" max="9" width="1" hidden="1" customWidth="1"/>
    <col min="10" max="11" width="9.5703125" hidden="1" customWidth="1"/>
    <col min="12" max="12" width="1" hidden="1" customWidth="1"/>
    <col min="13" max="13" width="11.140625" hidden="1" customWidth="1"/>
    <col min="14" max="14" width="9.5703125" hidden="1" customWidth="1"/>
    <col min="15" max="15" width="1" hidden="1" customWidth="1"/>
    <col min="16" max="16" width="11.140625" hidden="1" customWidth="1"/>
    <col min="17" max="17" width="9.5703125" hidden="1" customWidth="1"/>
    <col min="18" max="18" width="1" hidden="1" customWidth="1"/>
    <col min="19" max="19" width="9.5703125" hidden="1" customWidth="1"/>
    <col min="20" max="20" width="11.140625" hidden="1" customWidth="1"/>
    <col min="21" max="21" width="1" hidden="1" customWidth="1"/>
    <col min="22" max="22" width="11.140625" hidden="1" customWidth="1"/>
    <col min="23" max="23" width="13.7109375" hidden="1" customWidth="1"/>
    <col min="24" max="27" width="11.140625" hidden="1" customWidth="1"/>
    <col min="28" max="28" width="9.42578125" hidden="1" customWidth="1"/>
    <col min="29" max="29" width="11.28515625" hidden="1" customWidth="1"/>
    <col min="30" max="32" width="11.140625" hidden="1" customWidth="1"/>
    <col min="33" max="33" width="9.42578125" hidden="1" customWidth="1"/>
    <col min="34" max="34" width="12.140625" hidden="1" customWidth="1"/>
    <col min="35" max="35" width="10.85546875" hidden="1" customWidth="1"/>
    <col min="36" max="36" width="9.42578125" hidden="1" customWidth="1"/>
    <col min="37" max="38" width="10.42578125" hidden="1" customWidth="1"/>
    <col min="39" max="39" width="10.140625" hidden="1" customWidth="1"/>
    <col min="40" max="40" width="10.28515625" hidden="1" customWidth="1"/>
    <col min="41" max="41" width="9.42578125" hidden="1" customWidth="1"/>
    <col min="42" max="43" width="9.5703125" hidden="1" customWidth="1"/>
    <col min="44" max="53" width="11.140625" hidden="1" customWidth="1"/>
    <col min="54" max="54" width="9.5703125" hidden="1" customWidth="1"/>
    <col min="55" max="55" width="10.85546875" hidden="1" customWidth="1"/>
    <col min="56" max="56" width="9.5703125" hidden="1" customWidth="1"/>
    <col min="57" max="57" width="11.140625" hidden="1" customWidth="1"/>
    <col min="58" max="59" width="9.5703125" hidden="1" customWidth="1"/>
    <col min="60" max="60" width="9.5703125" bestFit="1" customWidth="1"/>
    <col min="61" max="61" width="11.140625" bestFit="1" customWidth="1"/>
    <col min="64" max="67" width="10.7109375" customWidth="1"/>
    <col min="68" max="68" width="11.42578125" customWidth="1"/>
    <col min="69" max="69" width="14.42578125" customWidth="1"/>
    <col min="70" max="70" width="11.140625" bestFit="1" customWidth="1"/>
    <col min="71" max="71" width="10.85546875" customWidth="1"/>
    <col min="72" max="72" width="11.140625" bestFit="1" customWidth="1"/>
    <col min="73" max="73" width="11.140625" customWidth="1"/>
    <col min="74" max="77" width="11.140625" bestFit="1" customWidth="1"/>
  </cols>
  <sheetData>
    <row r="1" spans="2:27" ht="65.25" customHeight="1" x14ac:dyDescent="1.1000000000000001"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43"/>
      <c r="Z1" s="43"/>
      <c r="AA1" s="53" t="s">
        <v>22</v>
      </c>
    </row>
    <row r="2" spans="2:27" ht="23.25" x14ac:dyDescent="0.35">
      <c r="C2" s="59" t="str">
        <f>'Demand Input'!C8</f>
        <v>Narragansett Bay Commission</v>
      </c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26"/>
      <c r="Z2" s="26"/>
    </row>
    <row r="31" spans="2:77" x14ac:dyDescent="0.25">
      <c r="B31" s="11" t="s">
        <v>23</v>
      </c>
      <c r="C31" s="9"/>
      <c r="D31" s="61" t="s">
        <v>8</v>
      </c>
      <c r="E31" s="61"/>
      <c r="F31" s="14"/>
      <c r="G31" s="61" t="s">
        <v>9</v>
      </c>
      <c r="H31" s="61"/>
      <c r="I31" s="14"/>
      <c r="J31" s="61" t="s">
        <v>10</v>
      </c>
      <c r="K31" s="61"/>
      <c r="L31" s="14"/>
      <c r="M31" s="61" t="s">
        <v>2</v>
      </c>
      <c r="N31" s="61"/>
      <c r="O31" s="14"/>
      <c r="P31" s="61" t="s">
        <v>11</v>
      </c>
      <c r="Q31" s="61"/>
      <c r="R31" s="14"/>
      <c r="S31" s="61" t="s">
        <v>12</v>
      </c>
      <c r="T31" s="61"/>
      <c r="U31" s="14"/>
      <c r="V31" s="61" t="s">
        <v>13</v>
      </c>
      <c r="W31" s="61"/>
      <c r="X31" s="61" t="s">
        <v>55</v>
      </c>
      <c r="Y31" s="61"/>
      <c r="Z31" s="61" t="s">
        <v>57</v>
      </c>
      <c r="AA31" s="61"/>
      <c r="AB31" s="61" t="s">
        <v>58</v>
      </c>
      <c r="AC31" s="61"/>
      <c r="AD31" s="61" t="s">
        <v>59</v>
      </c>
      <c r="AE31" s="61"/>
      <c r="AF31" s="62">
        <v>44197</v>
      </c>
      <c r="AG31" s="62"/>
      <c r="AH31" s="62">
        <v>44228</v>
      </c>
      <c r="AI31" s="62"/>
      <c r="AJ31" s="62">
        <v>44256</v>
      </c>
      <c r="AK31" s="62"/>
      <c r="AL31" s="62">
        <v>44287</v>
      </c>
      <c r="AM31" s="62"/>
      <c r="AN31" s="62">
        <v>44317</v>
      </c>
      <c r="AO31" s="62"/>
      <c r="AP31" s="62">
        <v>44348</v>
      </c>
      <c r="AQ31" s="62"/>
      <c r="AR31" s="62">
        <v>44378</v>
      </c>
      <c r="AS31" s="62"/>
      <c r="AT31" s="62">
        <v>44409</v>
      </c>
      <c r="AU31" s="62"/>
      <c r="AV31" s="62">
        <v>44440</v>
      </c>
      <c r="AW31" s="62"/>
      <c r="AX31" s="62">
        <v>44470</v>
      </c>
      <c r="AY31" s="62"/>
      <c r="AZ31" s="62">
        <v>44501</v>
      </c>
      <c r="BA31" s="62"/>
      <c r="BB31" s="62">
        <v>44531</v>
      </c>
      <c r="BC31" s="62"/>
      <c r="BD31" s="62">
        <v>44562</v>
      </c>
      <c r="BE31" s="62"/>
      <c r="BF31" s="62">
        <v>44593</v>
      </c>
      <c r="BG31" s="62"/>
      <c r="BH31" s="62">
        <v>44621</v>
      </c>
      <c r="BI31" s="62"/>
      <c r="BJ31" s="62">
        <v>44652</v>
      </c>
      <c r="BK31" s="62"/>
      <c r="BL31" s="62">
        <v>44682</v>
      </c>
      <c r="BM31" s="62"/>
      <c r="BN31" s="56">
        <v>44713</v>
      </c>
      <c r="BO31" s="56"/>
      <c r="BP31" s="56">
        <v>44743</v>
      </c>
      <c r="BQ31" s="56"/>
      <c r="BR31" s="56">
        <v>44774</v>
      </c>
      <c r="BS31" s="56"/>
      <c r="BT31" s="56">
        <v>44805</v>
      </c>
      <c r="BU31" s="56"/>
      <c r="BV31" s="56">
        <v>44835</v>
      </c>
      <c r="BW31" s="56"/>
      <c r="BX31" s="56">
        <v>44866</v>
      </c>
      <c r="BY31" s="56"/>
    </row>
    <row r="32" spans="2:77" x14ac:dyDescent="0.25">
      <c r="B32" s="10" t="str">
        <f>A62</f>
        <v>Residential Demand (Ccf)</v>
      </c>
      <c r="C32" s="9"/>
      <c r="D32" s="13">
        <f>C64</f>
        <v>674439.42794279417</v>
      </c>
      <c r="E32" s="12">
        <f>B64</f>
        <v>510296.30871391081</v>
      </c>
      <c r="G32" s="13">
        <f>C65</f>
        <v>528549.79097909795</v>
      </c>
      <c r="H32" s="12">
        <f>B65</f>
        <v>521598.85564304458</v>
      </c>
      <c r="J32" s="13">
        <f>C66</f>
        <v>411179.62</v>
      </c>
      <c r="K32" s="12">
        <f>B66</f>
        <v>552550.40419947496</v>
      </c>
      <c r="M32" s="13">
        <f>C67</f>
        <v>608563.54</v>
      </c>
      <c r="N32" s="12">
        <f>B67</f>
        <v>561680.92749398958</v>
      </c>
      <c r="P32" s="13">
        <f>C68</f>
        <v>993563.54</v>
      </c>
      <c r="Q32" s="12">
        <f>B68</f>
        <v>588815.72766404203</v>
      </c>
      <c r="S32" s="13">
        <f>C69</f>
        <v>512849.55</v>
      </c>
      <c r="T32" s="12">
        <f>B69</f>
        <v>920418.72301837278</v>
      </c>
      <c r="V32" s="13">
        <f>C70</f>
        <v>641515.25</v>
      </c>
      <c r="W32" s="12">
        <f>B70</f>
        <v>1034271.2414698163</v>
      </c>
      <c r="X32" s="13">
        <f>C71</f>
        <v>884745.88451443566</v>
      </c>
      <c r="Y32" s="12">
        <f>B71</f>
        <v>795392.36482939636</v>
      </c>
      <c r="Z32" s="13">
        <f>C72</f>
        <v>808030.56955380586</v>
      </c>
      <c r="AA32" s="12">
        <f>B72</f>
        <v>913450.31758530182</v>
      </c>
      <c r="AB32" s="13">
        <f>C73</f>
        <v>537591.01574803144</v>
      </c>
      <c r="AC32" s="12">
        <f>B73</f>
        <v>796803.85039370076</v>
      </c>
      <c r="AD32" s="13">
        <f>C74</f>
        <v>768795.20472440938</v>
      </c>
      <c r="AE32" s="12">
        <f>B74</f>
        <v>575698.99212598428</v>
      </c>
      <c r="AF32" s="13">
        <f>C75</f>
        <v>659359.87585301825</v>
      </c>
      <c r="AG32" s="12">
        <f>B75</f>
        <v>574964.40682414698</v>
      </c>
      <c r="AH32" s="13">
        <f>C76</f>
        <v>510296.30871391081</v>
      </c>
      <c r="AI32" s="12">
        <f>B76</f>
        <v>591912.62729658792</v>
      </c>
      <c r="AJ32" s="13">
        <f>C77</f>
        <v>521598.85564304458</v>
      </c>
      <c r="AK32" s="12">
        <f>B77</f>
        <v>545392.6902887139</v>
      </c>
      <c r="AL32" s="13">
        <f>C78</f>
        <v>552550.40419947496</v>
      </c>
      <c r="AM32" s="12">
        <f>B78</f>
        <v>533967.42257217842</v>
      </c>
      <c r="AN32" s="13">
        <f>C79</f>
        <v>561680.92749398958</v>
      </c>
      <c r="AO32" s="12">
        <f>B79</f>
        <v>591911.75328083988</v>
      </c>
      <c r="AP32" s="13">
        <f>C80</f>
        <v>588815.72766404203</v>
      </c>
      <c r="AQ32" s="12">
        <f>B80</f>
        <v>587861.26509186346</v>
      </c>
      <c r="AR32" s="13">
        <f>C81</f>
        <v>920418.72301837278</v>
      </c>
      <c r="AS32" s="12">
        <f>B81</f>
        <v>764849.56692913384</v>
      </c>
      <c r="AT32" s="13">
        <f>C82</f>
        <v>1034271.2414698163</v>
      </c>
      <c r="AU32" s="12">
        <f>B82</f>
        <v>637451.79002624669</v>
      </c>
      <c r="AV32" s="13">
        <f>C83</f>
        <v>795392.36482939636</v>
      </c>
      <c r="AW32" s="12">
        <f>B83</f>
        <v>715703.43307086616</v>
      </c>
      <c r="AX32" s="13">
        <f>C84</f>
        <v>913450.31758530182</v>
      </c>
      <c r="AY32" s="12">
        <f>B84</f>
        <v>802383.88188976375</v>
      </c>
      <c r="AZ32" s="13">
        <f>C85</f>
        <v>796803.85039370076</v>
      </c>
      <c r="BA32" s="12">
        <f>B85</f>
        <v>904247.35170603672</v>
      </c>
      <c r="BB32" s="13">
        <f>C86</f>
        <v>575698.99212598428</v>
      </c>
      <c r="BC32" s="12">
        <f>B86</f>
        <v>746791.48818897631</v>
      </c>
      <c r="BD32" s="13">
        <f>C87</f>
        <v>574964.40682414698</v>
      </c>
      <c r="BE32" s="12">
        <f>B87</f>
        <v>670556.39370078733</v>
      </c>
      <c r="BF32" s="13">
        <f>C88</f>
        <v>591912.62729658792</v>
      </c>
      <c r="BG32" s="12">
        <f>B88</f>
        <v>589693.82152230968</v>
      </c>
      <c r="BH32" s="13">
        <f>C89</f>
        <v>545392.6902887139</v>
      </c>
      <c r="BI32" s="12">
        <f>B89</f>
        <v>650741.30708661408</v>
      </c>
      <c r="BJ32" s="13">
        <f>C90</f>
        <v>533967.42257217842</v>
      </c>
      <c r="BK32" s="12">
        <f>B90</f>
        <v>560920.54068241466</v>
      </c>
      <c r="BL32" s="13">
        <f>C91</f>
        <v>591911.75328083988</v>
      </c>
      <c r="BM32" s="12">
        <f>B91</f>
        <v>528033</v>
      </c>
      <c r="BN32" s="13">
        <f>C92</f>
        <v>587861.26509186346</v>
      </c>
      <c r="BO32" s="12">
        <f>B92</f>
        <v>605957.15787142736</v>
      </c>
      <c r="BP32" s="13">
        <f>C93</f>
        <v>764849.56692913384</v>
      </c>
      <c r="BQ32" s="12">
        <f>B93</f>
        <v>746133</v>
      </c>
      <c r="BR32" s="13">
        <f>C94</f>
        <v>637451.79002624669</v>
      </c>
      <c r="BS32" s="12">
        <f>B94</f>
        <v>730870.57099664456</v>
      </c>
      <c r="BT32" s="13">
        <f>C95</f>
        <v>715703.43307086616</v>
      </c>
      <c r="BU32" s="12">
        <f>B95</f>
        <v>786683</v>
      </c>
      <c r="BV32" s="13">
        <f>C96</f>
        <v>802383.88188976375</v>
      </c>
      <c r="BW32" s="12">
        <f>B96</f>
        <v>820653</v>
      </c>
      <c r="BX32" s="13">
        <f>C97</f>
        <v>904247.35170603672</v>
      </c>
      <c r="BY32" s="12">
        <f>B97</f>
        <v>787530.04174000933</v>
      </c>
    </row>
    <row r="33" spans="2:77" x14ac:dyDescent="0.25">
      <c r="B33" s="10" t="str">
        <f>A99</f>
        <v>Non-Residential Demand (Ccf)</v>
      </c>
      <c r="C33" s="9"/>
      <c r="D33" s="13">
        <f>C101</f>
        <v>472459.20283774368</v>
      </c>
      <c r="E33" s="12">
        <f>B101</f>
        <v>369131.68388434465</v>
      </c>
      <c r="G33" s="13">
        <f>C102</f>
        <v>394966.80226310133</v>
      </c>
      <c r="H33" s="12">
        <f>B102</f>
        <v>374117</v>
      </c>
      <c r="J33" s="13">
        <f>C103</f>
        <v>335781.44</v>
      </c>
      <c r="K33" s="12">
        <f>B103</f>
        <v>333800.48818965029</v>
      </c>
      <c r="M33" s="13">
        <f>C104</f>
        <v>452130.67000000004</v>
      </c>
      <c r="N33" s="12">
        <f>B104</f>
        <v>299245.56</v>
      </c>
      <c r="P33" s="13">
        <f>C105</f>
        <v>488107.52000000002</v>
      </c>
      <c r="Q33" s="12">
        <f>B105</f>
        <v>330441.18698707118</v>
      </c>
      <c r="S33" s="13">
        <f>C106</f>
        <v>390975.65</v>
      </c>
      <c r="T33" s="12">
        <f>B106</f>
        <v>394304.31583341857</v>
      </c>
      <c r="V33" s="13">
        <f>C107</f>
        <v>588468.22</v>
      </c>
      <c r="W33" s="12">
        <f>B107</f>
        <v>522963.47317457787</v>
      </c>
      <c r="X33" s="13">
        <f>C108</f>
        <v>398263</v>
      </c>
      <c r="Y33" s="12">
        <f>B108</f>
        <v>416886.62917591253</v>
      </c>
      <c r="Z33" s="13">
        <f>C109</f>
        <v>494775</v>
      </c>
      <c r="AA33" s="12">
        <f>B109</f>
        <v>379515</v>
      </c>
      <c r="AB33" s="13">
        <f>C110</f>
        <v>392357</v>
      </c>
      <c r="AC33" s="12">
        <f>B110</f>
        <v>434815</v>
      </c>
      <c r="AD33" s="13">
        <f>C111</f>
        <v>507022</v>
      </c>
      <c r="AE33" s="12">
        <f>B111</f>
        <v>342584.59396698955</v>
      </c>
      <c r="AF33" s="13">
        <f>C112</f>
        <v>400923.84918210417</v>
      </c>
      <c r="AG33" s="12">
        <f>B112</f>
        <v>322657.16013609688</v>
      </c>
      <c r="AH33" s="13">
        <f>C113</f>
        <v>369131.68388434465</v>
      </c>
      <c r="AI33" s="12">
        <f>B113</f>
        <v>354041</v>
      </c>
      <c r="AJ33" s="13">
        <f>C114</f>
        <v>374117</v>
      </c>
      <c r="AK33" s="12">
        <f>B114</f>
        <v>313343</v>
      </c>
      <c r="AL33" s="13">
        <f>C115</f>
        <v>333800.48818965029</v>
      </c>
      <c r="AM33" s="12">
        <f>B115</f>
        <v>329084.72175779555</v>
      </c>
      <c r="AN33" s="13">
        <f>C116</f>
        <v>299245.56</v>
      </c>
      <c r="AO33" s="12">
        <f>B116</f>
        <v>353085</v>
      </c>
      <c r="AP33" s="13">
        <f>C117</f>
        <v>330441.18698707118</v>
      </c>
      <c r="AQ33" s="12">
        <f>B117</f>
        <v>353141.44209072087</v>
      </c>
      <c r="AR33" s="13">
        <f>C118</f>
        <v>394304.31583341857</v>
      </c>
      <c r="AS33" s="12">
        <f>B118</f>
        <v>414577.11209905299</v>
      </c>
      <c r="AT33" s="13">
        <f>C119</f>
        <v>522963.47317457787</v>
      </c>
      <c r="AU33" s="12">
        <f>B119</f>
        <v>407774.9945435758</v>
      </c>
      <c r="AV33" s="13">
        <f>C120</f>
        <v>416886.62917591253</v>
      </c>
      <c r="AW33" s="12">
        <f>B120</f>
        <v>434192.44249497633</v>
      </c>
      <c r="AX33" s="13">
        <f>C121</f>
        <v>379515</v>
      </c>
      <c r="AY33" s="12">
        <f>B121</f>
        <v>477878.52565927163</v>
      </c>
      <c r="AZ33" s="13">
        <f>C122</f>
        <v>434815</v>
      </c>
      <c r="BA33" s="12">
        <f>B122</f>
        <v>552599.69820683391</v>
      </c>
      <c r="BB33" s="13">
        <f>C123</f>
        <v>342584.59396698955</v>
      </c>
      <c r="BC33" s="12">
        <f>B123</f>
        <v>436956.78427634295</v>
      </c>
      <c r="BD33" s="13">
        <f>C124</f>
        <v>322657.16013609688</v>
      </c>
      <c r="BE33" s="12">
        <f>B124</f>
        <v>364164.01870651467</v>
      </c>
      <c r="BF33" s="13">
        <f>C125</f>
        <v>354041</v>
      </c>
      <c r="BG33" s="12">
        <f>B125</f>
        <v>377149.36878192559</v>
      </c>
      <c r="BH33" s="13">
        <f>C126</f>
        <v>313343</v>
      </c>
      <c r="BI33" s="12">
        <f>B126</f>
        <v>432270.79827881866</v>
      </c>
      <c r="BJ33" s="13">
        <f>C127</f>
        <v>329084.72175779555</v>
      </c>
      <c r="BK33" s="12">
        <f>B127</f>
        <v>376255.78365392366</v>
      </c>
      <c r="BL33" s="13">
        <f>C128</f>
        <v>353085</v>
      </c>
      <c r="BM33" s="12">
        <f>B128</f>
        <v>354792</v>
      </c>
      <c r="BN33" s="13">
        <f>C129</f>
        <v>353141.44209072087</v>
      </c>
      <c r="BO33" s="12">
        <f>B129</f>
        <v>367009.66570882947</v>
      </c>
      <c r="BP33" s="13">
        <f>C130</f>
        <v>414577.11209905299</v>
      </c>
      <c r="BQ33" s="12">
        <f>B130</f>
        <v>446288</v>
      </c>
      <c r="BR33" s="13">
        <f>C131</f>
        <v>407774.9945435758</v>
      </c>
      <c r="BS33" s="12">
        <f>B131</f>
        <v>434730.75747497013</v>
      </c>
      <c r="BT33" s="13">
        <f>C132</f>
        <v>434192.44249497633</v>
      </c>
      <c r="BU33" s="12">
        <f>B132</f>
        <v>474194</v>
      </c>
      <c r="BV33" s="13">
        <f>C133</f>
        <v>477878.52565927163</v>
      </c>
      <c r="BW33" s="12">
        <f>B133</f>
        <v>430055</v>
      </c>
      <c r="BX33" s="13">
        <f>C134</f>
        <v>552599.69820683391</v>
      </c>
      <c r="BY33" s="12">
        <f>B134</f>
        <v>460152.93796026782</v>
      </c>
    </row>
    <row r="34" spans="2:77" x14ac:dyDescent="0.25">
      <c r="B34" s="10" t="str">
        <f>A136</f>
        <v>Wholesale Demand (Ccf)</v>
      </c>
      <c r="C34" s="9"/>
      <c r="D34" s="13">
        <f>C138</f>
        <v>0</v>
      </c>
      <c r="E34" s="12">
        <f>B138</f>
        <v>0</v>
      </c>
      <c r="G34" s="13">
        <f>C139</f>
        <v>0</v>
      </c>
      <c r="H34" s="12">
        <f>B139</f>
        <v>0</v>
      </c>
      <c r="J34" s="13">
        <f>C140</f>
        <v>0</v>
      </c>
      <c r="K34" s="12">
        <f>B140</f>
        <v>0</v>
      </c>
      <c r="M34" s="13">
        <f>C141</f>
        <v>0</v>
      </c>
      <c r="N34" s="12">
        <f>B141</f>
        <v>0</v>
      </c>
      <c r="P34" s="13">
        <f>C142</f>
        <v>0</v>
      </c>
      <c r="Q34" s="12">
        <f>B142</f>
        <v>0</v>
      </c>
      <c r="S34" s="13">
        <f>C143</f>
        <v>0</v>
      </c>
      <c r="T34" s="12">
        <f>B143</f>
        <v>0</v>
      </c>
      <c r="V34" s="13">
        <f>C144</f>
        <v>0</v>
      </c>
      <c r="W34" s="12">
        <f>B144</f>
        <v>0</v>
      </c>
      <c r="X34" s="13">
        <f>C145</f>
        <v>0</v>
      </c>
      <c r="Y34" s="12">
        <f>B145</f>
        <v>0</v>
      </c>
      <c r="Z34" s="13">
        <f>C146</f>
        <v>0</v>
      </c>
      <c r="AA34" s="12">
        <f>B146</f>
        <v>0</v>
      </c>
      <c r="AB34" s="13">
        <f>E146</f>
        <v>0</v>
      </c>
      <c r="AC34" s="12">
        <f>D146</f>
        <v>0</v>
      </c>
      <c r="AD34" s="13">
        <f>G146</f>
        <v>0</v>
      </c>
      <c r="AE34" s="12">
        <f>F146</f>
        <v>0</v>
      </c>
      <c r="AF34" s="13">
        <f>I146</f>
        <v>0</v>
      </c>
      <c r="AG34" s="12">
        <f>H146</f>
        <v>0</v>
      </c>
      <c r="AH34" s="13">
        <f>K146</f>
        <v>0</v>
      </c>
      <c r="AI34" s="12">
        <f>J146</f>
        <v>0</v>
      </c>
      <c r="AJ34" s="13">
        <f>M146</f>
        <v>0</v>
      </c>
      <c r="AK34" s="12">
        <f>L146</f>
        <v>0</v>
      </c>
      <c r="AL34" s="13">
        <f>O146</f>
        <v>0</v>
      </c>
      <c r="AM34" s="12">
        <f>N146</f>
        <v>0</v>
      </c>
      <c r="AN34" s="13">
        <f>Q146</f>
        <v>0</v>
      </c>
      <c r="AO34" s="12">
        <f>P146</f>
        <v>0</v>
      </c>
      <c r="AP34" s="13">
        <f>S146</f>
        <v>0</v>
      </c>
      <c r="AQ34" s="12">
        <f>R146</f>
        <v>0</v>
      </c>
      <c r="AR34" s="13">
        <f>U146</f>
        <v>0</v>
      </c>
      <c r="AS34" s="12">
        <f>T146</f>
        <v>0</v>
      </c>
      <c r="AT34" s="13">
        <f>W146</f>
        <v>0</v>
      </c>
      <c r="AU34" s="12">
        <f>V146</f>
        <v>0</v>
      </c>
      <c r="AV34" s="13">
        <f>Y146</f>
        <v>0</v>
      </c>
      <c r="AW34" s="12">
        <f>X146</f>
        <v>0</v>
      </c>
      <c r="AX34" s="13">
        <f>AA146</f>
        <v>0</v>
      </c>
      <c r="AY34" s="12">
        <f>Z146</f>
        <v>0</v>
      </c>
      <c r="AZ34" s="13">
        <f>AC146</f>
        <v>0</v>
      </c>
      <c r="BA34" s="12">
        <f>AB146</f>
        <v>0</v>
      </c>
      <c r="BB34" s="13">
        <f>AE146</f>
        <v>0</v>
      </c>
      <c r="BC34" s="12">
        <f>AD146</f>
        <v>0</v>
      </c>
      <c r="BD34" s="13">
        <f>AG146</f>
        <v>0</v>
      </c>
      <c r="BE34" s="12">
        <f>AF146</f>
        <v>0</v>
      </c>
      <c r="BF34" s="13">
        <f>AI146</f>
        <v>0</v>
      </c>
      <c r="BG34" s="12">
        <f>AH146</f>
        <v>0</v>
      </c>
      <c r="BH34" s="13">
        <f>AK146</f>
        <v>0</v>
      </c>
      <c r="BI34" s="12">
        <f>AJ146</f>
        <v>0</v>
      </c>
      <c r="BJ34" s="13">
        <f>AM146</f>
        <v>0</v>
      </c>
      <c r="BK34" s="12">
        <f>AL146</f>
        <v>0</v>
      </c>
      <c r="BL34" s="13">
        <f>AO146</f>
        <v>0</v>
      </c>
      <c r="BM34" s="12">
        <f>AN146</f>
        <v>0</v>
      </c>
      <c r="BN34" s="13">
        <f>AQ146</f>
        <v>0</v>
      </c>
      <c r="BO34" s="12">
        <f>AP146</f>
        <v>0</v>
      </c>
      <c r="BP34" s="13">
        <f>AS146</f>
        <v>0</v>
      </c>
      <c r="BQ34" s="12">
        <f>AR146</f>
        <v>0</v>
      </c>
      <c r="BR34" s="13">
        <f>AU146</f>
        <v>0</v>
      </c>
      <c r="BS34" s="12">
        <f>AT146</f>
        <v>0</v>
      </c>
      <c r="BT34" s="13">
        <f>AW146</f>
        <v>0</v>
      </c>
      <c r="BU34" s="12">
        <f>AV146</f>
        <v>0</v>
      </c>
      <c r="BV34" s="13">
        <f>AY146</f>
        <v>0</v>
      </c>
      <c r="BW34" s="12">
        <f>AX146</f>
        <v>0</v>
      </c>
      <c r="BX34" s="13">
        <f>BA146</f>
        <v>0</v>
      </c>
      <c r="BY34" s="12">
        <f>AZ146</f>
        <v>0</v>
      </c>
    </row>
    <row r="35" spans="2:77" x14ac:dyDescent="0.25">
      <c r="B35" s="10" t="str">
        <f>"Total Demand ("&amp;'Demand Input'!$C$9&amp;")"</f>
        <v>Total Demand (Ccf)</v>
      </c>
      <c r="C35" s="9"/>
      <c r="D35" s="13">
        <f>SUM(D32:D34)</f>
        <v>1146898.6307805378</v>
      </c>
      <c r="E35" s="12">
        <f>SUM(E32:E34)</f>
        <v>879427.9925982554</v>
      </c>
      <c r="G35" s="13">
        <f>SUM(G32:G34)</f>
        <v>923516.59324219928</v>
      </c>
      <c r="H35" s="12">
        <f>SUM(H32:H34)</f>
        <v>895715.85564304458</v>
      </c>
      <c r="J35" s="13">
        <f>SUM(J32:J34)</f>
        <v>746961.06</v>
      </c>
      <c r="K35" s="12">
        <f>SUM(K32:K34)</f>
        <v>886350.89238912519</v>
      </c>
      <c r="M35" s="13">
        <f>SUM(M32:M34)</f>
        <v>1060694.21</v>
      </c>
      <c r="N35" s="12">
        <f>SUM(N32:N34)</f>
        <v>860926.48749398952</v>
      </c>
      <c r="P35" s="13">
        <f>SUM(P32:P34)</f>
        <v>1481671.06</v>
      </c>
      <c r="Q35" s="12">
        <f>SUM(Q32:Q34)</f>
        <v>919256.91465111321</v>
      </c>
      <c r="S35" s="13">
        <f>SUM(S32:S34)</f>
        <v>903825.2</v>
      </c>
      <c r="T35" s="12">
        <f>SUM(T32:T34)</f>
        <v>1314723.0388517913</v>
      </c>
      <c r="V35" s="13">
        <f t="shared" ref="V35:Y35" si="0">SUM(V32:V34)</f>
        <v>1229983.47</v>
      </c>
      <c r="W35" s="12">
        <f t="shared" si="0"/>
        <v>1557234.7146443941</v>
      </c>
      <c r="X35" s="13">
        <f t="shared" si="0"/>
        <v>1283008.8845144357</v>
      </c>
      <c r="Y35" s="12">
        <f t="shared" si="0"/>
        <v>1212278.994005309</v>
      </c>
      <c r="Z35" s="13">
        <f t="shared" ref="Z35:AI35" si="1">SUM(Z32:Z34)</f>
        <v>1302805.569553806</v>
      </c>
      <c r="AA35" s="12">
        <f t="shared" si="1"/>
        <v>1292965.3175853018</v>
      </c>
      <c r="AB35" s="13">
        <f t="shared" si="1"/>
        <v>929948.01574803144</v>
      </c>
      <c r="AC35" s="12">
        <f t="shared" si="1"/>
        <v>1231618.8503937009</v>
      </c>
      <c r="AD35" s="13">
        <f t="shared" si="1"/>
        <v>1275817.2047244094</v>
      </c>
      <c r="AE35" s="12">
        <f t="shared" si="1"/>
        <v>918283.58609297383</v>
      </c>
      <c r="AF35" s="13">
        <f t="shared" si="1"/>
        <v>1060283.7250351224</v>
      </c>
      <c r="AG35" s="12">
        <f t="shared" si="1"/>
        <v>897621.56696024386</v>
      </c>
      <c r="AH35" s="13">
        <f t="shared" si="1"/>
        <v>879427.9925982554</v>
      </c>
      <c r="AI35" s="12">
        <f t="shared" si="1"/>
        <v>945953.62729658792</v>
      </c>
      <c r="AJ35" s="13">
        <f t="shared" ref="AJ35:AK35" si="2">SUM(AJ32:AJ34)</f>
        <v>895715.85564304458</v>
      </c>
      <c r="AK35" s="12">
        <f t="shared" si="2"/>
        <v>858735.6902887139</v>
      </c>
      <c r="AL35" s="13">
        <f t="shared" ref="AL35:AM35" si="3">SUM(AL32:AL34)</f>
        <v>886350.89238912519</v>
      </c>
      <c r="AM35" s="12">
        <f t="shared" si="3"/>
        <v>863052.14432997396</v>
      </c>
      <c r="AN35" s="13">
        <f t="shared" ref="AN35:AO35" si="4">SUM(AN32:AN34)</f>
        <v>860926.48749398952</v>
      </c>
      <c r="AO35" s="12">
        <f t="shared" si="4"/>
        <v>944996.75328083988</v>
      </c>
      <c r="AP35" s="13">
        <f t="shared" ref="AP35:AQ35" si="5">SUM(AP32:AP34)</f>
        <v>919256.91465111321</v>
      </c>
      <c r="AQ35" s="12">
        <f t="shared" si="5"/>
        <v>941002.70718258433</v>
      </c>
      <c r="AR35" s="13">
        <f t="shared" ref="AR35:AS35" si="6">SUM(AR32:AR34)</f>
        <v>1314723.0388517913</v>
      </c>
      <c r="AS35" s="12">
        <f t="shared" si="6"/>
        <v>1179426.6790281869</v>
      </c>
      <c r="AT35" s="13">
        <f t="shared" ref="AT35:AU35" si="7">SUM(AT32:AT34)</f>
        <v>1557234.7146443941</v>
      </c>
      <c r="AU35" s="12">
        <f t="shared" si="7"/>
        <v>1045226.7845698225</v>
      </c>
      <c r="AV35" s="13">
        <f t="shared" ref="AV35:AW35" si="8">SUM(AV32:AV34)</f>
        <v>1212278.994005309</v>
      </c>
      <c r="AW35" s="12">
        <f t="shared" si="8"/>
        <v>1149895.8755658425</v>
      </c>
      <c r="AX35" s="13">
        <f t="shared" ref="AX35:AY35" si="9">SUM(AX32:AX34)</f>
        <v>1292965.3175853018</v>
      </c>
      <c r="AY35" s="12">
        <f t="shared" si="9"/>
        <v>1280262.4075490353</v>
      </c>
      <c r="AZ35" s="13">
        <f t="shared" ref="AZ35:BA35" si="10">SUM(AZ32:AZ34)</f>
        <v>1231618.8503937009</v>
      </c>
      <c r="BA35" s="12">
        <f t="shared" si="10"/>
        <v>1456847.0499128706</v>
      </c>
      <c r="BB35" s="13">
        <f t="shared" ref="BB35:BC35" si="11">SUM(BB32:BB34)</f>
        <v>918283.58609297383</v>
      </c>
      <c r="BC35" s="12">
        <f t="shared" si="11"/>
        <v>1183748.2724653194</v>
      </c>
      <c r="BD35" s="13">
        <f t="shared" ref="BD35:BE35" si="12">SUM(BD32:BD34)</f>
        <v>897621.56696024386</v>
      </c>
      <c r="BE35" s="12">
        <f t="shared" si="12"/>
        <v>1034720.4124073021</v>
      </c>
      <c r="BF35" s="13">
        <f t="shared" ref="BF35:BG35" si="13">SUM(BF32:BF34)</f>
        <v>945953.62729658792</v>
      </c>
      <c r="BG35" s="12">
        <f t="shared" si="13"/>
        <v>966843.19030423532</v>
      </c>
      <c r="BH35" s="13">
        <f t="shared" ref="BH35:BI35" si="14">SUM(BH32:BH34)</f>
        <v>858735.6902887139</v>
      </c>
      <c r="BI35" s="12">
        <f t="shared" si="14"/>
        <v>1083012.1053654328</v>
      </c>
      <c r="BJ35" s="13">
        <f t="shared" ref="BJ35:BK35" si="15">SUM(BJ32:BJ34)</f>
        <v>863052.14432997396</v>
      </c>
      <c r="BK35" s="12">
        <f t="shared" si="15"/>
        <v>937176.32433633832</v>
      </c>
      <c r="BL35" s="13">
        <f t="shared" ref="BL35:BM35" si="16">SUM(BL32:BL34)</f>
        <v>944996.75328083988</v>
      </c>
      <c r="BM35" s="12">
        <f t="shared" si="16"/>
        <v>882825</v>
      </c>
      <c r="BN35" s="13">
        <f t="shared" ref="BN35:BO35" si="17">SUM(BN32:BN34)</f>
        <v>941002.70718258433</v>
      </c>
      <c r="BO35" s="12">
        <f t="shared" si="17"/>
        <v>972966.8235802569</v>
      </c>
      <c r="BP35" s="13">
        <f t="shared" ref="BP35:BQ35" si="18">SUM(BP32:BP34)</f>
        <v>1179426.6790281869</v>
      </c>
      <c r="BQ35" s="12">
        <f t="shared" si="18"/>
        <v>1192421</v>
      </c>
      <c r="BR35" s="13">
        <f t="shared" ref="BR35:BS35" si="19">SUM(BR32:BR34)</f>
        <v>1045226.7845698225</v>
      </c>
      <c r="BS35" s="12">
        <f t="shared" si="19"/>
        <v>1165601.3284716147</v>
      </c>
      <c r="BT35" s="13">
        <f t="shared" ref="BT35:BU35" si="20">SUM(BT32:BT34)</f>
        <v>1149895.8755658425</v>
      </c>
      <c r="BU35" s="12">
        <f t="shared" si="20"/>
        <v>1260877</v>
      </c>
      <c r="BV35" s="13">
        <f t="shared" ref="BV35:BW35" si="21">SUM(BV32:BV34)</f>
        <v>1280262.4075490353</v>
      </c>
      <c r="BW35" s="12">
        <f t="shared" si="21"/>
        <v>1250708</v>
      </c>
      <c r="BX35" s="13">
        <f t="shared" ref="BX35:BY35" si="22">SUM(BX32:BX34)</f>
        <v>1456847.0499128706</v>
      </c>
      <c r="BY35" s="12">
        <f t="shared" si="22"/>
        <v>1247682.9797002771</v>
      </c>
    </row>
    <row r="36" spans="2:77" x14ac:dyDescent="0.25">
      <c r="B36" s="10" t="s">
        <v>14</v>
      </c>
      <c r="C36" s="9"/>
      <c r="D36" s="60">
        <f>E35/D35-1</f>
        <v>-0.23321210000944159</v>
      </c>
      <c r="E36" s="60"/>
      <c r="F36" s="17"/>
      <c r="G36" s="60">
        <f>H35/G35-1</f>
        <v>-3.0103127331534307E-2</v>
      </c>
      <c r="H36" s="60"/>
      <c r="I36" s="17"/>
      <c r="J36" s="60">
        <f>K35/J35-1</f>
        <v>0.18660923554585973</v>
      </c>
      <c r="K36" s="60"/>
      <c r="L36" s="17"/>
      <c r="M36" s="60">
        <f>N35/M35-1</f>
        <v>-0.18833677097757562</v>
      </c>
      <c r="N36" s="60"/>
      <c r="O36" s="17"/>
      <c r="P36" s="60">
        <f>Q35/P35-1</f>
        <v>-0.37958097484126252</v>
      </c>
      <c r="Q36" s="60"/>
      <c r="R36" s="17"/>
      <c r="S36" s="60">
        <f>T35/S35-1</f>
        <v>0.45462091436683916</v>
      </c>
      <c r="T36" s="60"/>
      <c r="U36" s="17"/>
      <c r="V36" s="60">
        <f>W35/V35-1</f>
        <v>0.26606149808207924</v>
      </c>
      <c r="W36" s="60"/>
      <c r="X36" s="60">
        <f>Y35/X35-1</f>
        <v>-5.5128137741536354E-2</v>
      </c>
      <c r="Y36" s="60"/>
      <c r="Z36" s="60">
        <f>AA35/Z35-1</f>
        <v>-7.5531239645177939E-3</v>
      </c>
      <c r="AA36" s="60"/>
      <c r="AB36" s="60">
        <f>AC35/AB35-1</f>
        <v>0.32439537429735954</v>
      </c>
      <c r="AC36" s="60"/>
      <c r="AD36" s="60">
        <f>AE35/AD35-1</f>
        <v>-0.28023890672384122</v>
      </c>
      <c r="AE36" s="60"/>
      <c r="AF36" s="60">
        <f>AG35/AF35-1</f>
        <v>-0.15341380258335124</v>
      </c>
      <c r="AG36" s="60"/>
      <c r="AH36" s="60">
        <f>AI35/AH35-1</f>
        <v>7.5646483007419052E-2</v>
      </c>
      <c r="AI36" s="60"/>
      <c r="AJ36" s="60">
        <f>AK35/AJ35-1</f>
        <v>-4.128559868774706E-2</v>
      </c>
      <c r="AK36" s="60"/>
      <c r="AL36" s="60">
        <f>AM35/AL35-1</f>
        <v>-2.6286144978486248E-2</v>
      </c>
      <c r="AM36" s="60"/>
      <c r="AN36" s="60">
        <f>AO35/AN35-1</f>
        <v>9.7650922591038691E-2</v>
      </c>
      <c r="AO36" s="60"/>
      <c r="AP36" s="60">
        <f>AQ35/AP35-1</f>
        <v>2.3655837867397889E-2</v>
      </c>
      <c r="AQ36" s="60"/>
      <c r="AR36" s="60">
        <f>AS35/AR35-1</f>
        <v>-0.10290863993816135</v>
      </c>
      <c r="AS36" s="60"/>
      <c r="AT36" s="60">
        <f>AU35/AT35-1</f>
        <v>-0.32879303630955359</v>
      </c>
      <c r="AU36" s="60"/>
      <c r="AV36" s="60">
        <f>AW35/AV35-1</f>
        <v>-5.1459374243016276E-2</v>
      </c>
      <c r="AW36" s="60"/>
      <c r="AX36" s="60">
        <f>AY35/AX35-1</f>
        <v>-9.8246332391885849E-3</v>
      </c>
      <c r="AY36" s="60"/>
      <c r="AZ36" s="60">
        <f>BA35/AZ35-1</f>
        <v>0.1828716728776707</v>
      </c>
      <c r="BA36" s="60"/>
      <c r="BB36" s="60">
        <f>BC35/BB35-1</f>
        <v>0.28908791400902589</v>
      </c>
      <c r="BC36" s="60"/>
      <c r="BD36" s="60">
        <f>BE35/BD35-1</f>
        <v>0.1527356856089559</v>
      </c>
      <c r="BE36" s="60"/>
      <c r="BF36" s="60">
        <f>BG35/BF35-1</f>
        <v>2.2083073001524456E-2</v>
      </c>
      <c r="BG36" s="60"/>
      <c r="BH36" s="60">
        <f>BI35/BH35-1</f>
        <v>0.26117048308696167</v>
      </c>
      <c r="BI36" s="60"/>
      <c r="BJ36" s="60">
        <f>BK35/BJ35-1</f>
        <v>8.5886096794198119E-2</v>
      </c>
      <c r="BK36" s="60"/>
      <c r="BL36" s="60">
        <f>BM35/BL35-1</f>
        <v>-6.579044114701138E-2</v>
      </c>
      <c r="BM36" s="60"/>
      <c r="BN36" s="57">
        <f>BO35/BN35-1</f>
        <v>3.3968144994369842E-2</v>
      </c>
      <c r="BO36" s="58"/>
      <c r="BP36" s="57">
        <f>BQ35/BP35-1</f>
        <v>1.101748943183134E-2</v>
      </c>
      <c r="BQ36" s="58"/>
      <c r="BR36" s="57">
        <f>BS35/BR35-1</f>
        <v>0.11516595793259743</v>
      </c>
      <c r="BS36" s="58"/>
      <c r="BT36" s="57">
        <f>BU35/BT35-1</f>
        <v>9.6514064266510768E-2</v>
      </c>
      <c r="BU36" s="58"/>
      <c r="BV36" s="57">
        <f>BW35/BV35-1</f>
        <v>-2.3084648408614128E-2</v>
      </c>
      <c r="BW36" s="58"/>
      <c r="BX36" s="57">
        <f>BY35/BX35-1</f>
        <v>-0.14357311580862453</v>
      </c>
      <c r="BY36" s="58"/>
    </row>
    <row r="37" spans="2:77" ht="6" customHeight="1" x14ac:dyDescent="0.25">
      <c r="B37" s="9"/>
      <c r="C37" s="9"/>
      <c r="D37" s="9"/>
      <c r="E37" s="9"/>
      <c r="F37" s="14"/>
      <c r="G37" s="9"/>
      <c r="H37" s="9"/>
      <c r="I37" s="14"/>
      <c r="J37" s="9"/>
      <c r="K37" s="9"/>
      <c r="L37" s="14"/>
      <c r="M37" s="9"/>
      <c r="N37" s="9"/>
      <c r="O37" s="14"/>
      <c r="P37" s="9"/>
      <c r="Q37" s="9"/>
      <c r="R37" s="14"/>
      <c r="S37" s="9"/>
      <c r="T37" s="9"/>
      <c r="U37" s="14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</row>
    <row r="38" spans="2:77" x14ac:dyDescent="0.25">
      <c r="BN38" s="54" t="s">
        <v>61</v>
      </c>
    </row>
    <row r="50" spans="1:21" x14ac:dyDescent="0.25">
      <c r="A50" s="63" t="s">
        <v>24</v>
      </c>
      <c r="B50" s="63"/>
      <c r="C50" s="63"/>
      <c r="D50" s="63"/>
      <c r="E50" s="63"/>
    </row>
    <row r="51" spans="1:21" x14ac:dyDescent="0.25">
      <c r="A51" s="22"/>
      <c r="B51" s="22"/>
      <c r="C51" s="22"/>
      <c r="D51" s="22"/>
      <c r="E51" s="22"/>
    </row>
    <row r="52" spans="1:21" x14ac:dyDescent="0.25">
      <c r="A52" s="7" t="str">
        <f>"Water Produced ("&amp;'Demand Input'!$C$10&amp;")"</f>
        <v>Water Produced (MG)</v>
      </c>
    </row>
    <row r="53" spans="1:21" x14ac:dyDescent="0.25">
      <c r="A53" s="2" t="s">
        <v>3</v>
      </c>
      <c r="B53" s="3" t="s">
        <v>0</v>
      </c>
      <c r="C53" s="3" t="s">
        <v>1</v>
      </c>
      <c r="D53" t="s">
        <v>7</v>
      </c>
    </row>
    <row r="54" spans="1:21" x14ac:dyDescent="0.25">
      <c r="A54" s="1" t="s">
        <v>8</v>
      </c>
      <c r="B54" s="21">
        <f>'Demand Input'!F58</f>
        <v>0</v>
      </c>
      <c r="C54" s="21">
        <f>'Demand Input'!D58</f>
        <v>0</v>
      </c>
      <c r="D54" s="5" t="e">
        <f t="shared" ref="D54:D60" si="23">B54/C54</f>
        <v>#DIV/0!</v>
      </c>
      <c r="E54" s="5"/>
      <c r="F54" s="5"/>
      <c r="I54" s="5"/>
      <c r="L54" s="5"/>
      <c r="O54" s="5"/>
      <c r="R54" s="5"/>
      <c r="U54" s="5"/>
    </row>
    <row r="55" spans="1:21" x14ac:dyDescent="0.25">
      <c r="A55" s="1" t="s">
        <v>9</v>
      </c>
      <c r="B55" s="21">
        <f>'Demand Input'!F59</f>
        <v>0</v>
      </c>
      <c r="C55" s="21">
        <f>'Demand Input'!D59</f>
        <v>0</v>
      </c>
      <c r="D55" s="5" t="e">
        <f t="shared" si="23"/>
        <v>#DIV/0!</v>
      </c>
      <c r="E55" s="5"/>
      <c r="F55" s="5"/>
      <c r="I55" s="5"/>
      <c r="L55" s="5"/>
      <c r="O55" s="5"/>
      <c r="R55" s="5"/>
      <c r="U55" s="5"/>
    </row>
    <row r="56" spans="1:21" x14ac:dyDescent="0.25">
      <c r="A56" s="1" t="s">
        <v>10</v>
      </c>
      <c r="B56" s="21">
        <f>'Demand Input'!F60</f>
        <v>0</v>
      </c>
      <c r="C56" s="21">
        <f>'Demand Input'!D60</f>
        <v>0</v>
      </c>
      <c r="D56" s="5" t="e">
        <f t="shared" si="23"/>
        <v>#DIV/0!</v>
      </c>
      <c r="E56" s="5"/>
      <c r="F56" s="5"/>
      <c r="I56" s="5"/>
      <c r="L56" s="5"/>
      <c r="O56" s="5"/>
      <c r="R56" s="5"/>
      <c r="U56" s="5"/>
    </row>
    <row r="57" spans="1:21" x14ac:dyDescent="0.25">
      <c r="A57" s="1" t="s">
        <v>2</v>
      </c>
      <c r="B57" s="21">
        <f>'Demand Input'!F61</f>
        <v>0</v>
      </c>
      <c r="C57" s="21">
        <f>'Demand Input'!D61</f>
        <v>0</v>
      </c>
      <c r="D57" s="5" t="e">
        <f t="shared" si="23"/>
        <v>#DIV/0!</v>
      </c>
      <c r="E57" s="5"/>
      <c r="F57" s="5"/>
      <c r="I57" s="5"/>
      <c r="L57" s="5"/>
      <c r="O57" s="5"/>
      <c r="R57" s="5"/>
      <c r="U57" s="5"/>
    </row>
    <row r="58" spans="1:21" x14ac:dyDescent="0.25">
      <c r="A58" s="1" t="s">
        <v>11</v>
      </c>
      <c r="B58" s="21">
        <f>'Demand Input'!F62</f>
        <v>0</v>
      </c>
      <c r="C58" s="21">
        <f>'Demand Input'!D62</f>
        <v>0</v>
      </c>
      <c r="D58" s="5" t="e">
        <f t="shared" si="23"/>
        <v>#DIV/0!</v>
      </c>
      <c r="E58" s="5"/>
      <c r="F58" s="5"/>
      <c r="I58" s="5"/>
      <c r="L58" s="5"/>
      <c r="O58" s="5"/>
      <c r="R58" s="5"/>
      <c r="U58" s="5"/>
    </row>
    <row r="59" spans="1:21" x14ac:dyDescent="0.25">
      <c r="A59" s="1" t="s">
        <v>12</v>
      </c>
      <c r="B59" s="21">
        <f>'Demand Input'!F63</f>
        <v>0</v>
      </c>
      <c r="C59" s="21">
        <f>'Demand Input'!D63</f>
        <v>0</v>
      </c>
      <c r="D59" s="5" t="e">
        <f t="shared" si="23"/>
        <v>#DIV/0!</v>
      </c>
      <c r="E59" s="5"/>
      <c r="F59" s="5"/>
      <c r="I59" s="5"/>
      <c r="L59" s="5"/>
      <c r="O59" s="5"/>
      <c r="R59" s="5"/>
      <c r="U59" s="5"/>
    </row>
    <row r="60" spans="1:21" x14ac:dyDescent="0.25">
      <c r="A60" s="1" t="s">
        <v>13</v>
      </c>
      <c r="B60" s="21">
        <f>'Demand Input'!F64</f>
        <v>0</v>
      </c>
      <c r="C60" s="21">
        <f>'Demand Input'!D64</f>
        <v>0</v>
      </c>
      <c r="D60" s="5" t="e">
        <f t="shared" si="23"/>
        <v>#DIV/0!</v>
      </c>
      <c r="E60" s="5"/>
      <c r="F60" s="5"/>
      <c r="I60" s="5"/>
      <c r="L60" s="5"/>
      <c r="O60" s="5"/>
      <c r="R60" s="5"/>
      <c r="U60" s="5"/>
    </row>
    <row r="62" spans="1:21" x14ac:dyDescent="0.25">
      <c r="A62" s="7" t="str">
        <f>"Residential Demand ("&amp;'Demand Input'!$C$9&amp;")"</f>
        <v>Residential Demand (Ccf)</v>
      </c>
    </row>
    <row r="63" spans="1:21" x14ac:dyDescent="0.25">
      <c r="A63" s="2" t="s">
        <v>3</v>
      </c>
      <c r="B63" s="3" t="s">
        <v>0</v>
      </c>
      <c r="C63" s="3" t="s">
        <v>1</v>
      </c>
    </row>
    <row r="64" spans="1:21" x14ac:dyDescent="0.25">
      <c r="A64" s="1" t="s">
        <v>8</v>
      </c>
      <c r="B64" s="6">
        <f>'Demand Input'!F18</f>
        <v>510296.30871391081</v>
      </c>
      <c r="C64" s="6">
        <f>'Demand Input'!B18</f>
        <v>674439.42794279417</v>
      </c>
      <c r="D64" s="4">
        <f>B64/C64</f>
        <v>0.75662288942750544</v>
      </c>
      <c r="E64" s="4"/>
      <c r="F64" s="4"/>
      <c r="I64" s="4"/>
      <c r="L64" s="4"/>
      <c r="O64" s="4"/>
      <c r="R64" s="4"/>
      <c r="U64" s="4"/>
    </row>
    <row r="65" spans="1:21" x14ac:dyDescent="0.25">
      <c r="A65" s="1" t="s">
        <v>9</v>
      </c>
      <c r="B65" s="6">
        <f>'Demand Input'!F19</f>
        <v>521598.85564304458</v>
      </c>
      <c r="C65" s="6">
        <f>'Demand Input'!B19</f>
        <v>528549.79097909795</v>
      </c>
      <c r="D65" s="4">
        <f t="shared" ref="D65:D77" si="24">B65/C65</f>
        <v>0.98684904344928925</v>
      </c>
      <c r="E65" s="4"/>
      <c r="F65" s="4"/>
      <c r="I65" s="4"/>
      <c r="L65" s="4"/>
      <c r="O65" s="4"/>
      <c r="R65" s="4"/>
      <c r="U65" s="4"/>
    </row>
    <row r="66" spans="1:21" x14ac:dyDescent="0.25">
      <c r="A66" s="1" t="s">
        <v>10</v>
      </c>
      <c r="B66" s="6">
        <f>'Demand Input'!F20</f>
        <v>552550.40419947496</v>
      </c>
      <c r="C66" s="6">
        <f>'Demand Input'!B20</f>
        <v>411179.62</v>
      </c>
      <c r="D66" s="4">
        <f t="shared" si="24"/>
        <v>1.3438175856076597</v>
      </c>
      <c r="E66" s="4"/>
      <c r="F66" s="4"/>
      <c r="I66" s="4"/>
      <c r="L66" s="4"/>
      <c r="O66" s="4"/>
      <c r="R66" s="4"/>
      <c r="U66" s="4"/>
    </row>
    <row r="67" spans="1:21" x14ac:dyDescent="0.25">
      <c r="A67" s="1" t="s">
        <v>2</v>
      </c>
      <c r="B67" s="6">
        <f>'Demand Input'!F21</f>
        <v>561680.92749398958</v>
      </c>
      <c r="C67" s="6">
        <f>'Demand Input'!B21</f>
        <v>608563.54</v>
      </c>
      <c r="D67" s="4">
        <f t="shared" si="24"/>
        <v>0.92296184469741571</v>
      </c>
      <c r="E67" s="4"/>
      <c r="F67" s="4"/>
      <c r="I67" s="4"/>
      <c r="L67" s="4"/>
      <c r="O67" s="4"/>
      <c r="R67" s="4"/>
      <c r="U67" s="4"/>
    </row>
    <row r="68" spans="1:21" x14ac:dyDescent="0.25">
      <c r="A68" s="1" t="s">
        <v>11</v>
      </c>
      <c r="B68" s="6">
        <f>'Demand Input'!F22</f>
        <v>588815.72766404203</v>
      </c>
      <c r="C68" s="6">
        <f>'Demand Input'!B22</f>
        <v>993563.54</v>
      </c>
      <c r="D68" s="4">
        <f t="shared" si="24"/>
        <v>0.59263016803539514</v>
      </c>
      <c r="E68" s="4"/>
      <c r="F68" s="4"/>
      <c r="I68" s="4"/>
      <c r="L68" s="4"/>
      <c r="O68" s="4"/>
      <c r="R68" s="4"/>
      <c r="U68" s="4"/>
    </row>
    <row r="69" spans="1:21" x14ac:dyDescent="0.25">
      <c r="A69" s="1" t="s">
        <v>12</v>
      </c>
      <c r="B69" s="6">
        <f>'Demand Input'!F23</f>
        <v>920418.72301837278</v>
      </c>
      <c r="C69" s="6">
        <f>'Demand Input'!B23</f>
        <v>512849.55</v>
      </c>
      <c r="D69" s="4">
        <f t="shared" si="24"/>
        <v>1.7947148886420448</v>
      </c>
      <c r="E69" s="4"/>
      <c r="F69" s="4"/>
      <c r="I69" s="4"/>
      <c r="L69" s="4"/>
      <c r="O69" s="4"/>
      <c r="R69" s="4"/>
      <c r="U69" s="4"/>
    </row>
    <row r="70" spans="1:21" x14ac:dyDescent="0.25">
      <c r="A70" s="1" t="s">
        <v>13</v>
      </c>
      <c r="B70" s="6">
        <f>'Demand Input'!F24</f>
        <v>1034271.2414698163</v>
      </c>
      <c r="C70" s="6">
        <f>'Demand Input'!B24</f>
        <v>641515.25</v>
      </c>
      <c r="D70" s="4">
        <f t="shared" si="24"/>
        <v>1.6122317302196889</v>
      </c>
      <c r="E70" s="4"/>
      <c r="F70" s="4"/>
      <c r="I70" s="4"/>
      <c r="L70" s="4"/>
      <c r="O70" s="4"/>
      <c r="R70" s="4"/>
      <c r="U70" s="4"/>
    </row>
    <row r="71" spans="1:21" x14ac:dyDescent="0.25">
      <c r="A71" s="1" t="s">
        <v>55</v>
      </c>
      <c r="B71" s="6">
        <f>'Demand Input'!F25</f>
        <v>795392.36482939636</v>
      </c>
      <c r="C71" s="6">
        <f>'Demand Input'!B25</f>
        <v>884745.88451443566</v>
      </c>
      <c r="D71" s="4">
        <f t="shared" si="24"/>
        <v>0.89900657211411827</v>
      </c>
    </row>
    <row r="72" spans="1:21" x14ac:dyDescent="0.25">
      <c r="A72" s="1" t="s">
        <v>57</v>
      </c>
      <c r="B72" s="6">
        <f>'Demand Input'!F26</f>
        <v>913450.31758530182</v>
      </c>
      <c r="C72" s="6">
        <f>'Demand Input'!B26</f>
        <v>808030.56955380586</v>
      </c>
      <c r="D72" s="4">
        <f t="shared" si="24"/>
        <v>1.1304650492242003</v>
      </c>
    </row>
    <row r="73" spans="1:21" x14ac:dyDescent="0.25">
      <c r="A73" s="1" t="s">
        <v>58</v>
      </c>
      <c r="B73" s="6">
        <f>'Demand Input'!F27</f>
        <v>796803.85039370076</v>
      </c>
      <c r="C73" s="6">
        <f>'Demand Input'!B27</f>
        <v>537591.01574803144</v>
      </c>
      <c r="D73" s="4">
        <f t="shared" si="24"/>
        <v>1.4821747891098727</v>
      </c>
    </row>
    <row r="74" spans="1:21" x14ac:dyDescent="0.25">
      <c r="A74" s="1" t="s">
        <v>59</v>
      </c>
      <c r="B74" s="6">
        <f>'Demand Input'!F28</f>
        <v>575698.99212598428</v>
      </c>
      <c r="C74" s="6">
        <f>'Demand Input'!B28</f>
        <v>768795.20472440938</v>
      </c>
      <c r="D74" s="4">
        <f t="shared" si="24"/>
        <v>0.74883270419507308</v>
      </c>
    </row>
    <row r="75" spans="1:21" x14ac:dyDescent="0.25">
      <c r="A75" s="52">
        <v>44197</v>
      </c>
      <c r="B75" s="6">
        <f>'Demand Input'!F29</f>
        <v>574964.40682414698</v>
      </c>
      <c r="C75" s="6">
        <f>'Demand Input'!B29</f>
        <v>659359.87585301825</v>
      </c>
      <c r="D75" s="4">
        <f t="shared" si="24"/>
        <v>0.87200393575710333</v>
      </c>
    </row>
    <row r="76" spans="1:21" x14ac:dyDescent="0.25">
      <c r="A76" s="52">
        <v>44228</v>
      </c>
      <c r="B76" s="6">
        <f>'Demand Input'!F30</f>
        <v>591912.62729658792</v>
      </c>
      <c r="C76" s="6">
        <f>'Demand Input'!B30</f>
        <v>510296.30871391081</v>
      </c>
      <c r="D76" s="4">
        <f t="shared" si="24"/>
        <v>1.1599390730228345</v>
      </c>
    </row>
    <row r="77" spans="1:21" x14ac:dyDescent="0.25">
      <c r="A77" s="52">
        <v>44256</v>
      </c>
      <c r="B77" s="6">
        <f>'Demand Input'!F31</f>
        <v>545392.6902887139</v>
      </c>
      <c r="C77" s="6">
        <f>'Demand Input'!B31</f>
        <v>521598.85564304458</v>
      </c>
      <c r="D77" s="4">
        <f t="shared" si="24"/>
        <v>1.0456171143556967</v>
      </c>
    </row>
    <row r="78" spans="1:21" x14ac:dyDescent="0.25">
      <c r="A78" s="52">
        <v>44287</v>
      </c>
      <c r="B78" s="6">
        <f>'Demand Input'!F32</f>
        <v>533967.42257217842</v>
      </c>
      <c r="C78" s="6">
        <f>'Demand Input'!B32</f>
        <v>552550.40419947496</v>
      </c>
      <c r="D78" s="4"/>
    </row>
    <row r="79" spans="1:21" x14ac:dyDescent="0.25">
      <c r="A79" s="52">
        <v>44317</v>
      </c>
      <c r="B79" s="6">
        <f>'Demand Input'!F33</f>
        <v>591911.75328083988</v>
      </c>
      <c r="C79" s="6">
        <f>'Demand Input'!B33</f>
        <v>561680.92749398958</v>
      </c>
      <c r="D79" s="4"/>
    </row>
    <row r="80" spans="1:21" x14ac:dyDescent="0.25">
      <c r="A80" s="52">
        <v>44348</v>
      </c>
      <c r="B80" s="6">
        <f>'Demand Input'!F34</f>
        <v>587861.26509186346</v>
      </c>
      <c r="C80" s="6">
        <f>'Demand Input'!B34</f>
        <v>588815.72766404203</v>
      </c>
      <c r="D80" s="4"/>
    </row>
    <row r="81" spans="1:50" x14ac:dyDescent="0.25">
      <c r="A81" s="52">
        <v>44378</v>
      </c>
      <c r="B81" s="6">
        <f>'Demand Input'!F35</f>
        <v>764849.56692913384</v>
      </c>
      <c r="C81" s="6">
        <f>'Demand Input'!B35</f>
        <v>920418.72301837278</v>
      </c>
      <c r="D81" s="4"/>
    </row>
    <row r="82" spans="1:50" x14ac:dyDescent="0.25">
      <c r="A82" s="52">
        <v>44409</v>
      </c>
      <c r="B82" s="6">
        <f>'Demand Input'!F36</f>
        <v>637451.79002624669</v>
      </c>
      <c r="C82" s="6">
        <f>'Demand Input'!B36</f>
        <v>1034271.2414698163</v>
      </c>
      <c r="D82" s="4"/>
    </row>
    <row r="83" spans="1:50" x14ac:dyDescent="0.25">
      <c r="A83" s="52">
        <v>44440</v>
      </c>
      <c r="B83" s="6">
        <f>'Demand Input'!F37</f>
        <v>715703.43307086616</v>
      </c>
      <c r="C83" s="6">
        <f>'Demand Input'!B37</f>
        <v>795392.36482939636</v>
      </c>
      <c r="D83" s="4"/>
    </row>
    <row r="84" spans="1:50" x14ac:dyDescent="0.25">
      <c r="A84" s="52">
        <v>44470</v>
      </c>
      <c r="B84" s="6">
        <f>'Demand Input'!F38</f>
        <v>802383.88188976375</v>
      </c>
      <c r="C84" s="6">
        <f>'Demand Input'!B38</f>
        <v>913450.31758530182</v>
      </c>
      <c r="D84" s="4"/>
    </row>
    <row r="85" spans="1:50" x14ac:dyDescent="0.25">
      <c r="A85" s="52">
        <v>44501</v>
      </c>
      <c r="B85" s="6">
        <f>'Demand Input'!F39</f>
        <v>904247.35170603672</v>
      </c>
      <c r="C85" s="6">
        <f>'Demand Input'!B39</f>
        <v>796803.85039370076</v>
      </c>
      <c r="D85" s="4"/>
    </row>
    <row r="86" spans="1:50" x14ac:dyDescent="0.25">
      <c r="A86" s="52">
        <v>44531</v>
      </c>
      <c r="B86" s="6">
        <f>'Demand Input'!F40</f>
        <v>746791.48818897631</v>
      </c>
      <c r="C86" s="6">
        <f>'Demand Input'!B40</f>
        <v>575698.99212598428</v>
      </c>
      <c r="D86" s="4"/>
    </row>
    <row r="87" spans="1:50" x14ac:dyDescent="0.25">
      <c r="A87" s="52">
        <v>44562</v>
      </c>
      <c r="B87" s="6">
        <f>'Demand Input'!F41</f>
        <v>670556.39370078733</v>
      </c>
      <c r="C87" s="6">
        <f>'Demand Input'!B41</f>
        <v>574964.40682414698</v>
      </c>
      <c r="D87" s="4"/>
    </row>
    <row r="88" spans="1:50" x14ac:dyDescent="0.25">
      <c r="A88" s="52">
        <v>44593</v>
      </c>
      <c r="B88" s="6">
        <f>'Demand Input'!F42</f>
        <v>589693.82152230968</v>
      </c>
      <c r="C88" s="6">
        <f>'Demand Input'!B42</f>
        <v>591912.62729658792</v>
      </c>
      <c r="D88" s="4"/>
    </row>
    <row r="89" spans="1:50" x14ac:dyDescent="0.25">
      <c r="A89" s="52">
        <v>44621</v>
      </c>
      <c r="B89" s="6">
        <f>'Demand Input'!F43</f>
        <v>650741.30708661408</v>
      </c>
      <c r="C89" s="6">
        <f>'Demand Input'!B43</f>
        <v>545392.6902887139</v>
      </c>
      <c r="D89" s="4"/>
    </row>
    <row r="90" spans="1:50" x14ac:dyDescent="0.25">
      <c r="A90" s="52">
        <v>44652</v>
      </c>
      <c r="B90" s="6">
        <f>'Demand Input'!F44</f>
        <v>560920.54068241466</v>
      </c>
      <c r="C90" s="6">
        <f>'Demand Input'!B44</f>
        <v>533967.42257217842</v>
      </c>
      <c r="D90" s="4"/>
    </row>
    <row r="91" spans="1:50" x14ac:dyDescent="0.25">
      <c r="A91" s="52">
        <v>44682</v>
      </c>
      <c r="B91" s="6">
        <f>'Demand Input'!F45</f>
        <v>528033</v>
      </c>
      <c r="C91" s="6">
        <f>'Demand Input'!B45</f>
        <v>591911.75328083988</v>
      </c>
      <c r="D91" s="4"/>
    </row>
    <row r="92" spans="1:50" x14ac:dyDescent="0.25">
      <c r="A92" s="52">
        <v>44713</v>
      </c>
      <c r="B92" s="6">
        <f>'Demand Input'!F46</f>
        <v>605957.15787142736</v>
      </c>
      <c r="C92" s="6">
        <f>'Demand Input'!B46</f>
        <v>587861.26509186346</v>
      </c>
      <c r="D92" s="4"/>
      <c r="AX92" t="s">
        <v>61</v>
      </c>
    </row>
    <row r="93" spans="1:50" x14ac:dyDescent="0.25">
      <c r="A93" s="52">
        <v>44743</v>
      </c>
      <c r="B93" s="6">
        <f>'Demand Input'!F47</f>
        <v>746133</v>
      </c>
      <c r="C93" s="6">
        <f>'Demand Input'!B47</f>
        <v>764849.56692913384</v>
      </c>
      <c r="D93" s="4"/>
    </row>
    <row r="94" spans="1:50" x14ac:dyDescent="0.25">
      <c r="A94" s="52">
        <v>44774</v>
      </c>
      <c r="B94" s="6">
        <f>'Demand Input'!F48</f>
        <v>730870.57099664456</v>
      </c>
      <c r="C94" s="6">
        <f>'Demand Input'!B48</f>
        <v>637451.79002624669</v>
      </c>
      <c r="D94" s="4"/>
    </row>
    <row r="95" spans="1:50" x14ac:dyDescent="0.25">
      <c r="A95" s="52">
        <v>44805</v>
      </c>
      <c r="B95" s="6">
        <f>'Demand Input'!F49</f>
        <v>786683</v>
      </c>
      <c r="C95" s="6">
        <f>'Demand Input'!B49</f>
        <v>715703.43307086616</v>
      </c>
      <c r="D95" s="4"/>
    </row>
    <row r="96" spans="1:50" x14ac:dyDescent="0.25">
      <c r="A96" s="52">
        <v>44835</v>
      </c>
      <c r="B96" s="6">
        <f>'Demand Input'!F50</f>
        <v>820653</v>
      </c>
      <c r="C96" s="6">
        <f>'Demand Input'!B50</f>
        <v>802383.88188976375</v>
      </c>
      <c r="D96" s="4"/>
    </row>
    <row r="97" spans="1:21" x14ac:dyDescent="0.25">
      <c r="A97" s="52">
        <v>44866</v>
      </c>
      <c r="B97" s="6">
        <f>'Demand Input'!F51</f>
        <v>787530.04174000933</v>
      </c>
      <c r="C97" s="6">
        <f>'Demand Input'!B51</f>
        <v>904247.35170603672</v>
      </c>
      <c r="D97" s="4"/>
    </row>
    <row r="99" spans="1:21" x14ac:dyDescent="0.25">
      <c r="A99" s="7" t="str">
        <f>"Non-Residential Demand ("&amp;'Demand Input'!$C$9&amp;")"</f>
        <v>Non-Residential Demand (Ccf)</v>
      </c>
    </row>
    <row r="100" spans="1:21" x14ac:dyDescent="0.25">
      <c r="A100" s="2" t="s">
        <v>3</v>
      </c>
      <c r="B100" s="3" t="s">
        <v>0</v>
      </c>
      <c r="C100" s="3" t="s">
        <v>1</v>
      </c>
    </row>
    <row r="101" spans="1:21" x14ac:dyDescent="0.25">
      <c r="A101" s="1" t="s">
        <v>8</v>
      </c>
      <c r="B101" s="6">
        <f>'Demand Input'!G18</f>
        <v>369131.68388434465</v>
      </c>
      <c r="C101" s="6">
        <f>'Demand Input'!C18</f>
        <v>472459.20283774368</v>
      </c>
      <c r="D101" s="4">
        <f>B101/C101</f>
        <v>0.78129853682015227</v>
      </c>
      <c r="E101" s="4"/>
      <c r="F101" s="4"/>
      <c r="I101" s="4"/>
      <c r="L101" s="4"/>
      <c r="O101" s="4"/>
      <c r="R101" s="4"/>
      <c r="U101" s="4"/>
    </row>
    <row r="102" spans="1:21" x14ac:dyDescent="0.25">
      <c r="A102" s="1" t="s">
        <v>9</v>
      </c>
      <c r="B102" s="6">
        <f>'Demand Input'!G19</f>
        <v>374117</v>
      </c>
      <c r="C102" s="6">
        <f>'Demand Input'!C19</f>
        <v>394966.80226310133</v>
      </c>
      <c r="D102" s="4">
        <f t="shared" ref="D102:D114" si="25">B102/C102</f>
        <v>0.9472112538480828</v>
      </c>
      <c r="E102" s="4"/>
      <c r="F102" s="4"/>
      <c r="I102" s="4"/>
      <c r="L102" s="4"/>
      <c r="O102" s="4"/>
      <c r="R102" s="4"/>
      <c r="U102" s="4"/>
    </row>
    <row r="103" spans="1:21" x14ac:dyDescent="0.25">
      <c r="A103" s="1" t="s">
        <v>10</v>
      </c>
      <c r="B103" s="6">
        <f>'Demand Input'!G20</f>
        <v>333800.48818965029</v>
      </c>
      <c r="C103" s="6">
        <f>'Demand Input'!C20</f>
        <v>335781.44</v>
      </c>
      <c r="D103" s="4">
        <f t="shared" si="25"/>
        <v>0.9941004725861271</v>
      </c>
      <c r="E103" s="4"/>
      <c r="F103" s="4"/>
      <c r="I103" s="4"/>
      <c r="L103" s="4"/>
      <c r="O103" s="4"/>
      <c r="R103" s="4"/>
      <c r="U103" s="4"/>
    </row>
    <row r="104" spans="1:21" x14ac:dyDescent="0.25">
      <c r="A104" s="1" t="s">
        <v>2</v>
      </c>
      <c r="B104" s="6">
        <f>'Demand Input'!G21</f>
        <v>299245.56</v>
      </c>
      <c r="C104" s="6">
        <f>'Demand Input'!C21</f>
        <v>452130.67000000004</v>
      </c>
      <c r="D104" s="4">
        <f t="shared" si="25"/>
        <v>0.66185636112675117</v>
      </c>
      <c r="E104" s="4"/>
      <c r="F104" s="4"/>
      <c r="I104" s="4"/>
      <c r="L104" s="4"/>
      <c r="O104" s="4"/>
      <c r="R104" s="4"/>
      <c r="U104" s="4"/>
    </row>
    <row r="105" spans="1:21" x14ac:dyDescent="0.25">
      <c r="A105" s="1" t="s">
        <v>11</v>
      </c>
      <c r="B105" s="6">
        <f>'Demand Input'!G22</f>
        <v>330441.18698707118</v>
      </c>
      <c r="C105" s="6">
        <f>'Demand Input'!C22</f>
        <v>488107.52000000002</v>
      </c>
      <c r="D105" s="4">
        <f t="shared" si="25"/>
        <v>0.67698442135673542</v>
      </c>
      <c r="E105" s="4"/>
      <c r="F105" s="4"/>
      <c r="I105" s="4"/>
      <c r="L105" s="4"/>
      <c r="O105" s="4"/>
      <c r="R105" s="4"/>
      <c r="U105" s="4"/>
    </row>
    <row r="106" spans="1:21" x14ac:dyDescent="0.25">
      <c r="A106" s="1" t="s">
        <v>12</v>
      </c>
      <c r="B106" s="6">
        <f>'Demand Input'!G23</f>
        <v>394304.31583341857</v>
      </c>
      <c r="C106" s="6">
        <f>'Demand Input'!C23</f>
        <v>390975.65</v>
      </c>
      <c r="D106" s="4">
        <f t="shared" si="25"/>
        <v>1.0085137420538044</v>
      </c>
      <c r="E106" s="4"/>
      <c r="F106" s="4"/>
      <c r="I106" s="4"/>
      <c r="L106" s="4"/>
      <c r="O106" s="4"/>
      <c r="R106" s="4"/>
      <c r="U106" s="4"/>
    </row>
    <row r="107" spans="1:21" x14ac:dyDescent="0.25">
      <c r="A107" s="1" t="s">
        <v>13</v>
      </c>
      <c r="B107" s="6">
        <f>'Demand Input'!G24</f>
        <v>522963.47317457787</v>
      </c>
      <c r="C107" s="6">
        <f>'Demand Input'!C24</f>
        <v>588468.22</v>
      </c>
      <c r="D107" s="4">
        <f t="shared" si="25"/>
        <v>0.88868600784351259</v>
      </c>
      <c r="E107" s="4"/>
      <c r="F107" s="4"/>
      <c r="I107" s="4"/>
      <c r="L107" s="4"/>
      <c r="O107" s="4"/>
      <c r="R107" s="4"/>
      <c r="U107" s="4"/>
    </row>
    <row r="108" spans="1:21" x14ac:dyDescent="0.25">
      <c r="A108" s="1" t="s">
        <v>55</v>
      </c>
      <c r="B108" s="6">
        <f>'Demand Input'!G25</f>
        <v>416886.62917591253</v>
      </c>
      <c r="C108" s="6">
        <f>'Demand Input'!C25</f>
        <v>398263</v>
      </c>
      <c r="D108" s="4">
        <f t="shared" si="25"/>
        <v>1.0467621375219704</v>
      </c>
    </row>
    <row r="109" spans="1:21" x14ac:dyDescent="0.25">
      <c r="A109" s="1" t="s">
        <v>57</v>
      </c>
      <c r="B109" s="6">
        <f>'Demand Input'!G26</f>
        <v>379515</v>
      </c>
      <c r="C109" s="6">
        <f>'Demand Input'!C26</f>
        <v>494775</v>
      </c>
      <c r="D109" s="4">
        <f t="shared" si="25"/>
        <v>0.76704562680006061</v>
      </c>
    </row>
    <row r="110" spans="1:21" x14ac:dyDescent="0.25">
      <c r="A110" s="1" t="s">
        <v>58</v>
      </c>
      <c r="B110" s="6">
        <f>'Demand Input'!G27</f>
        <v>434815</v>
      </c>
      <c r="C110" s="6">
        <f>'Demand Input'!C27</f>
        <v>392357</v>
      </c>
      <c r="D110" s="4">
        <f t="shared" si="25"/>
        <v>1.1082126736619966</v>
      </c>
    </row>
    <row r="111" spans="1:21" x14ac:dyDescent="0.25">
      <c r="A111" s="1" t="s">
        <v>59</v>
      </c>
      <c r="B111" s="6">
        <f>'Demand Input'!G28</f>
        <v>342584.59396698955</v>
      </c>
      <c r="C111" s="6">
        <f>'Demand Input'!C28</f>
        <v>507022</v>
      </c>
      <c r="D111" s="4">
        <f t="shared" si="25"/>
        <v>0.67567993887245437</v>
      </c>
    </row>
    <row r="112" spans="1:21" x14ac:dyDescent="0.25">
      <c r="A112" s="52">
        <v>44197</v>
      </c>
      <c r="B112" s="6">
        <f>'Demand Input'!G29</f>
        <v>322657.16013609688</v>
      </c>
      <c r="C112" s="6">
        <f>'Demand Input'!C29</f>
        <v>400923.84918210417</v>
      </c>
      <c r="D112" s="4">
        <f t="shared" si="25"/>
        <v>0.80478415238785739</v>
      </c>
    </row>
    <row r="113" spans="1:4" x14ac:dyDescent="0.25">
      <c r="A113" s="52">
        <v>44228</v>
      </c>
      <c r="B113" s="6">
        <f>'Demand Input'!G30</f>
        <v>354041</v>
      </c>
      <c r="C113" s="6">
        <f>'Demand Input'!C30</f>
        <v>369131.68388434465</v>
      </c>
      <c r="D113" s="4">
        <f t="shared" si="25"/>
        <v>0.95911842699183525</v>
      </c>
    </row>
    <row r="114" spans="1:4" x14ac:dyDescent="0.25">
      <c r="A114" s="52">
        <v>44256</v>
      </c>
      <c r="B114" s="6">
        <f>'Demand Input'!G31</f>
        <v>313343</v>
      </c>
      <c r="C114" s="6">
        <f>'Demand Input'!C31</f>
        <v>374117</v>
      </c>
      <c r="D114" s="4">
        <f t="shared" si="25"/>
        <v>0.83755349262396528</v>
      </c>
    </row>
    <row r="115" spans="1:4" x14ac:dyDescent="0.25">
      <c r="A115" s="52">
        <v>44287</v>
      </c>
      <c r="B115" s="6">
        <f>'Demand Input'!G32</f>
        <v>329084.72175779555</v>
      </c>
      <c r="C115" s="6">
        <f>'Demand Input'!C32</f>
        <v>333800.48818965029</v>
      </c>
      <c r="D115" s="4"/>
    </row>
    <row r="116" spans="1:4" x14ac:dyDescent="0.25">
      <c r="A116" s="52">
        <v>44317</v>
      </c>
      <c r="B116" s="6">
        <f>'Demand Input'!G33</f>
        <v>353085</v>
      </c>
      <c r="C116" s="6">
        <f>'Demand Input'!C33</f>
        <v>299245.56</v>
      </c>
      <c r="D116" s="4"/>
    </row>
    <row r="117" spans="1:4" x14ac:dyDescent="0.25">
      <c r="A117" s="52">
        <v>44348</v>
      </c>
      <c r="B117" s="6">
        <f>'Demand Input'!G34</f>
        <v>353141.44209072087</v>
      </c>
      <c r="C117" s="6">
        <f>'Demand Input'!C34</f>
        <v>330441.18698707118</v>
      </c>
      <c r="D117" s="4"/>
    </row>
    <row r="118" spans="1:4" x14ac:dyDescent="0.25">
      <c r="A118" s="52">
        <v>44378</v>
      </c>
      <c r="B118" s="6">
        <f>'Demand Input'!G35</f>
        <v>414577.11209905299</v>
      </c>
      <c r="C118" s="6">
        <f>'Demand Input'!C35</f>
        <v>394304.31583341857</v>
      </c>
      <c r="D118" s="4"/>
    </row>
    <row r="119" spans="1:4" x14ac:dyDescent="0.25">
      <c r="A119" s="52">
        <v>44409</v>
      </c>
      <c r="B119" s="6">
        <f>'Demand Input'!G36</f>
        <v>407774.9945435758</v>
      </c>
      <c r="C119" s="6">
        <f>'Demand Input'!C36</f>
        <v>522963.47317457787</v>
      </c>
      <c r="D119" s="4"/>
    </row>
    <row r="120" spans="1:4" x14ac:dyDescent="0.25">
      <c r="A120" s="52">
        <v>44440</v>
      </c>
      <c r="B120" s="6">
        <f>'Demand Input'!G37</f>
        <v>434192.44249497633</v>
      </c>
      <c r="C120" s="6">
        <f>'Demand Input'!C37</f>
        <v>416886.62917591253</v>
      </c>
      <c r="D120" s="4"/>
    </row>
    <row r="121" spans="1:4" x14ac:dyDescent="0.25">
      <c r="A121" s="52">
        <v>44470</v>
      </c>
      <c r="B121" s="6">
        <f>'Demand Input'!G38</f>
        <v>477878.52565927163</v>
      </c>
      <c r="C121" s="6">
        <f>'Demand Input'!C38</f>
        <v>379515</v>
      </c>
      <c r="D121" s="4"/>
    </row>
    <row r="122" spans="1:4" x14ac:dyDescent="0.25">
      <c r="A122" s="52">
        <v>44501</v>
      </c>
      <c r="B122" s="6">
        <f>'Demand Input'!G39</f>
        <v>552599.69820683391</v>
      </c>
      <c r="C122" s="6">
        <f>'Demand Input'!C39</f>
        <v>434815</v>
      </c>
      <c r="D122" s="4"/>
    </row>
    <row r="123" spans="1:4" x14ac:dyDescent="0.25">
      <c r="A123" s="52">
        <v>44531</v>
      </c>
      <c r="B123" s="6">
        <f>'Demand Input'!G40</f>
        <v>436956.78427634295</v>
      </c>
      <c r="C123" s="6">
        <f>'Demand Input'!C40</f>
        <v>342584.59396698955</v>
      </c>
      <c r="D123" s="4"/>
    </row>
    <row r="124" spans="1:4" x14ac:dyDescent="0.25">
      <c r="A124" s="52">
        <v>44562</v>
      </c>
      <c r="B124" s="6">
        <f>'Demand Input'!G41</f>
        <v>364164.01870651467</v>
      </c>
      <c r="C124" s="6">
        <f>'Demand Input'!C41</f>
        <v>322657.16013609688</v>
      </c>
      <c r="D124" s="4"/>
    </row>
    <row r="125" spans="1:4" x14ac:dyDescent="0.25">
      <c r="A125" s="52">
        <v>44593</v>
      </c>
      <c r="B125" s="6">
        <f>'Demand Input'!G42</f>
        <v>377149.36878192559</v>
      </c>
      <c r="C125" s="6">
        <f>'Demand Input'!C42</f>
        <v>354041</v>
      </c>
      <c r="D125" s="4"/>
    </row>
    <row r="126" spans="1:4" x14ac:dyDescent="0.25">
      <c r="A126" s="52">
        <v>44621</v>
      </c>
      <c r="B126" s="6">
        <f>'Demand Input'!G43</f>
        <v>432270.79827881866</v>
      </c>
      <c r="C126" s="6">
        <f>'Demand Input'!C43</f>
        <v>313343</v>
      </c>
      <c r="D126" s="4"/>
    </row>
    <row r="127" spans="1:4" x14ac:dyDescent="0.25">
      <c r="A127" s="52">
        <v>44652</v>
      </c>
      <c r="B127" s="6">
        <f>'Demand Input'!G44</f>
        <v>376255.78365392366</v>
      </c>
      <c r="C127" s="6">
        <f>'Demand Input'!C44</f>
        <v>329084.72175779555</v>
      </c>
      <c r="D127" s="4"/>
    </row>
    <row r="128" spans="1:4" x14ac:dyDescent="0.25">
      <c r="A128" s="52">
        <v>44682</v>
      </c>
      <c r="B128" s="6">
        <f>'Demand Input'!G45</f>
        <v>354792</v>
      </c>
      <c r="C128" s="6">
        <f>'Demand Input'!C45</f>
        <v>353085</v>
      </c>
      <c r="D128" s="4"/>
    </row>
    <row r="129" spans="1:50" x14ac:dyDescent="0.25">
      <c r="A129" s="52">
        <v>44713</v>
      </c>
      <c r="B129" s="6">
        <f>'Demand Input'!G46</f>
        <v>367009.66570882947</v>
      </c>
      <c r="C129" s="6">
        <f>'Demand Input'!C46</f>
        <v>353141.44209072087</v>
      </c>
      <c r="D129" s="4"/>
      <c r="AX129" t="s">
        <v>61</v>
      </c>
    </row>
    <row r="130" spans="1:50" x14ac:dyDescent="0.25">
      <c r="A130" s="52">
        <v>44743</v>
      </c>
      <c r="B130" s="6">
        <f>'Demand Input'!G47</f>
        <v>446288</v>
      </c>
      <c r="C130" s="6">
        <f>'Demand Input'!C47</f>
        <v>414577.11209905299</v>
      </c>
      <c r="D130" s="4"/>
    </row>
    <row r="131" spans="1:50" x14ac:dyDescent="0.25">
      <c r="A131" s="52">
        <v>44774</v>
      </c>
      <c r="B131" s="6">
        <f>'Demand Input'!G48</f>
        <v>434730.75747497013</v>
      </c>
      <c r="C131" s="6">
        <f>'Demand Input'!C48</f>
        <v>407774.9945435758</v>
      </c>
      <c r="D131" s="4"/>
    </row>
    <row r="132" spans="1:50" x14ac:dyDescent="0.25">
      <c r="A132" s="52">
        <v>44805</v>
      </c>
      <c r="B132" s="6">
        <f>'Demand Input'!G49</f>
        <v>474194</v>
      </c>
      <c r="C132" s="6">
        <f>'Demand Input'!C49</f>
        <v>434192.44249497633</v>
      </c>
      <c r="D132" s="4"/>
    </row>
    <row r="133" spans="1:50" x14ac:dyDescent="0.25">
      <c r="A133" s="52">
        <v>44835</v>
      </c>
      <c r="B133" s="6">
        <f>'Demand Input'!G50</f>
        <v>430055</v>
      </c>
      <c r="C133" s="6">
        <f>'Demand Input'!C50</f>
        <v>477878.52565927163</v>
      </c>
      <c r="D133" s="4"/>
    </row>
    <row r="134" spans="1:50" x14ac:dyDescent="0.25">
      <c r="A134" s="52">
        <v>44866</v>
      </c>
      <c r="B134" s="6">
        <f>'Demand Input'!G51</f>
        <v>460152.93796026782</v>
      </c>
      <c r="C134" s="6">
        <f>'Demand Input'!C51</f>
        <v>552599.69820683391</v>
      </c>
      <c r="D134" s="4"/>
    </row>
    <row r="135" spans="1:50" x14ac:dyDescent="0.25">
      <c r="A135" s="52"/>
    </row>
    <row r="136" spans="1:50" x14ac:dyDescent="0.25">
      <c r="A136" s="7" t="str">
        <f>"Wholesale Demand ("&amp;'Demand Input'!$C$9&amp;")"</f>
        <v>Wholesale Demand (Ccf)</v>
      </c>
    </row>
    <row r="137" spans="1:50" x14ac:dyDescent="0.25">
      <c r="A137" s="2" t="s">
        <v>3</v>
      </c>
      <c r="B137" s="3" t="s">
        <v>0</v>
      </c>
      <c r="C137" s="3" t="s">
        <v>1</v>
      </c>
    </row>
    <row r="138" spans="1:50" x14ac:dyDescent="0.25">
      <c r="A138" s="1" t="s">
        <v>8</v>
      </c>
      <c r="B138" s="6">
        <f>'Demand Input'!H18</f>
        <v>0</v>
      </c>
      <c r="C138" s="6">
        <f>'Demand Input'!D18</f>
        <v>0</v>
      </c>
      <c r="D138" s="4" t="e">
        <f>B138/C138</f>
        <v>#DIV/0!</v>
      </c>
      <c r="E138" s="4"/>
      <c r="F138" s="4"/>
      <c r="I138" s="4"/>
      <c r="L138" s="4"/>
      <c r="O138" s="4"/>
      <c r="R138" s="4"/>
      <c r="U138" s="4"/>
    </row>
    <row r="139" spans="1:50" x14ac:dyDescent="0.25">
      <c r="A139" s="1" t="s">
        <v>9</v>
      </c>
      <c r="B139" s="6">
        <f>'Demand Input'!H19</f>
        <v>0</v>
      </c>
      <c r="C139" s="6">
        <f>'Demand Input'!D19</f>
        <v>0</v>
      </c>
      <c r="D139" s="4" t="e">
        <f t="shared" ref="D139:D144" si="26">B139/C139</f>
        <v>#DIV/0!</v>
      </c>
      <c r="E139" s="4"/>
      <c r="F139" s="4"/>
      <c r="I139" s="4"/>
      <c r="L139" s="4"/>
      <c r="O139" s="4"/>
      <c r="R139" s="4"/>
      <c r="U139" s="4"/>
    </row>
    <row r="140" spans="1:50" x14ac:dyDescent="0.25">
      <c r="A140" s="1" t="s">
        <v>10</v>
      </c>
      <c r="B140" s="6">
        <f>'Demand Input'!H20</f>
        <v>0</v>
      </c>
      <c r="C140" s="6">
        <f>'Demand Input'!D20</f>
        <v>0</v>
      </c>
      <c r="D140" s="4" t="e">
        <f t="shared" si="26"/>
        <v>#DIV/0!</v>
      </c>
      <c r="E140" s="4"/>
      <c r="F140" s="4"/>
      <c r="I140" s="4"/>
      <c r="L140" s="4"/>
      <c r="O140" s="4"/>
      <c r="R140" s="4"/>
      <c r="U140" s="4"/>
    </row>
    <row r="141" spans="1:50" x14ac:dyDescent="0.25">
      <c r="A141" s="1" t="s">
        <v>2</v>
      </c>
      <c r="B141" s="6">
        <f>'Demand Input'!H21</f>
        <v>0</v>
      </c>
      <c r="C141" s="6">
        <f>'Demand Input'!D21</f>
        <v>0</v>
      </c>
      <c r="D141" s="4" t="e">
        <f t="shared" si="26"/>
        <v>#DIV/0!</v>
      </c>
      <c r="E141" s="4"/>
      <c r="F141" s="4"/>
      <c r="I141" s="4"/>
      <c r="L141" s="4"/>
      <c r="O141" s="4"/>
      <c r="R141" s="4"/>
      <c r="U141" s="4"/>
    </row>
    <row r="142" spans="1:50" x14ac:dyDescent="0.25">
      <c r="A142" s="1" t="s">
        <v>11</v>
      </c>
      <c r="B142" s="6">
        <f>'Demand Input'!H22</f>
        <v>0</v>
      </c>
      <c r="C142" s="6">
        <f>'Demand Input'!D22</f>
        <v>0</v>
      </c>
      <c r="D142" s="4" t="e">
        <f t="shared" si="26"/>
        <v>#DIV/0!</v>
      </c>
      <c r="E142" s="4"/>
      <c r="F142" s="4"/>
      <c r="I142" s="4"/>
      <c r="L142" s="4"/>
      <c r="O142" s="4"/>
      <c r="R142" s="4"/>
      <c r="U142" s="4"/>
    </row>
    <row r="143" spans="1:50" x14ac:dyDescent="0.25">
      <c r="A143" s="1" t="s">
        <v>12</v>
      </c>
      <c r="B143" s="6">
        <f>'Demand Input'!H23</f>
        <v>0</v>
      </c>
      <c r="C143" s="6">
        <f>'Demand Input'!D23</f>
        <v>0</v>
      </c>
      <c r="D143" s="4" t="e">
        <f t="shared" si="26"/>
        <v>#DIV/0!</v>
      </c>
      <c r="E143" s="4"/>
      <c r="F143" s="4"/>
      <c r="I143" s="4"/>
      <c r="L143" s="4"/>
      <c r="O143" s="4"/>
      <c r="R143" s="4"/>
      <c r="U143" s="4"/>
    </row>
    <row r="144" spans="1:50" x14ac:dyDescent="0.25">
      <c r="A144" s="1" t="s">
        <v>13</v>
      </c>
      <c r="B144" s="6">
        <f>'Demand Input'!H24</f>
        <v>0</v>
      </c>
      <c r="C144" s="6">
        <f>'Demand Input'!D24</f>
        <v>0</v>
      </c>
      <c r="D144" s="4" t="e">
        <f t="shared" si="26"/>
        <v>#DIV/0!</v>
      </c>
      <c r="E144" s="4"/>
      <c r="F144" s="4"/>
      <c r="I144" s="4"/>
      <c r="L144" s="4"/>
      <c r="O144" s="4"/>
      <c r="R144" s="4"/>
      <c r="U144" s="4"/>
    </row>
  </sheetData>
  <mergeCells count="70">
    <mergeCell ref="BX31:BY31"/>
    <mergeCell ref="BX36:BY36"/>
    <mergeCell ref="BT31:BU31"/>
    <mergeCell ref="BT36:BU36"/>
    <mergeCell ref="BD31:BE31"/>
    <mergeCell ref="BD36:BE36"/>
    <mergeCell ref="BR31:BS31"/>
    <mergeCell ref="BR36:BS36"/>
    <mergeCell ref="BH31:BI31"/>
    <mergeCell ref="BH36:BI36"/>
    <mergeCell ref="BF31:BG31"/>
    <mergeCell ref="BF36:BG36"/>
    <mergeCell ref="BP31:BQ31"/>
    <mergeCell ref="BP36:BQ36"/>
    <mergeCell ref="BL31:BM31"/>
    <mergeCell ref="BL36:BM36"/>
    <mergeCell ref="BJ31:BK31"/>
    <mergeCell ref="BJ36:BK36"/>
    <mergeCell ref="AR31:AS31"/>
    <mergeCell ref="AR36:AS36"/>
    <mergeCell ref="BB31:BC31"/>
    <mergeCell ref="BB36:BC36"/>
    <mergeCell ref="AX31:AY31"/>
    <mergeCell ref="AX36:AY36"/>
    <mergeCell ref="AT31:AU31"/>
    <mergeCell ref="AT36:AU36"/>
    <mergeCell ref="AV31:AW31"/>
    <mergeCell ref="AV36:AW36"/>
    <mergeCell ref="AZ31:BA31"/>
    <mergeCell ref="AZ36:BA36"/>
    <mergeCell ref="AH36:AI36"/>
    <mergeCell ref="AD31:AE31"/>
    <mergeCell ref="AF31:AG31"/>
    <mergeCell ref="AF36:AG36"/>
    <mergeCell ref="AL36:AM36"/>
    <mergeCell ref="AJ31:AK31"/>
    <mergeCell ref="AJ36:AK36"/>
    <mergeCell ref="AL31:AM31"/>
    <mergeCell ref="AP31:AQ31"/>
    <mergeCell ref="AP36:AQ36"/>
    <mergeCell ref="A50:E50"/>
    <mergeCell ref="V36:W36"/>
    <mergeCell ref="AB36:AC36"/>
    <mergeCell ref="Z31:AA31"/>
    <mergeCell ref="Z36:AA36"/>
    <mergeCell ref="G31:H31"/>
    <mergeCell ref="J31:K31"/>
    <mergeCell ref="M31:N31"/>
    <mergeCell ref="P31:Q31"/>
    <mergeCell ref="AB31:AC31"/>
    <mergeCell ref="AN31:AO31"/>
    <mergeCell ref="AN36:AO36"/>
    <mergeCell ref="AD36:AE36"/>
    <mergeCell ref="AH31:AI31"/>
    <mergeCell ref="BV31:BW31"/>
    <mergeCell ref="BV36:BW36"/>
    <mergeCell ref="BN31:BO31"/>
    <mergeCell ref="BN36:BO36"/>
    <mergeCell ref="C2:X2"/>
    <mergeCell ref="D36:E36"/>
    <mergeCell ref="G36:H36"/>
    <mergeCell ref="J36:K36"/>
    <mergeCell ref="M36:N36"/>
    <mergeCell ref="S31:T31"/>
    <mergeCell ref="V31:W31"/>
    <mergeCell ref="X31:Y31"/>
    <mergeCell ref="X36:Y36"/>
    <mergeCell ref="P36:Q36"/>
    <mergeCell ref="S36:T36"/>
    <mergeCell ref="D31:E31"/>
  </mergeCells>
  <pageMargins left="0.53" right="0.4" top="0.75" bottom="0.75" header="0.3" footer="0.3"/>
  <pageSetup scale="6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S88"/>
  <sheetViews>
    <sheetView showGridLines="0" tabSelected="1" zoomScale="70" zoomScaleNormal="70" workbookViewId="0">
      <selection activeCell="BI1" sqref="BI1"/>
    </sheetView>
  </sheetViews>
  <sheetFormatPr defaultColWidth="9.140625" defaultRowHeight="15" x14ac:dyDescent="0.25"/>
  <cols>
    <col min="1" max="1" width="11.85546875" customWidth="1"/>
    <col min="2" max="4" width="18.28515625" customWidth="1"/>
    <col min="5" max="5" width="1.85546875" customWidth="1"/>
    <col min="6" max="7" width="18.28515625" customWidth="1"/>
    <col min="8" max="8" width="27.42578125" customWidth="1"/>
  </cols>
  <sheetData>
    <row r="1" spans="1:71" s="8" customFormat="1" ht="15" customHeight="1" x14ac:dyDescent="0.25">
      <c r="A1" s="67" t="s">
        <v>22</v>
      </c>
      <c r="B1" s="68"/>
      <c r="C1" s="68"/>
      <c r="D1" s="68"/>
      <c r="E1" s="68"/>
      <c r="F1" s="68"/>
      <c r="G1" s="68"/>
      <c r="H1" s="68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1:71" s="8" customFormat="1" ht="15" customHeight="1" x14ac:dyDescent="0.25">
      <c r="A2" s="68"/>
      <c r="B2" s="68"/>
      <c r="C2" s="68"/>
      <c r="D2" s="68"/>
      <c r="E2" s="68"/>
      <c r="F2" s="68"/>
      <c r="G2" s="68"/>
      <c r="H2" s="68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</row>
    <row r="3" spans="1:71" s="8" customFormat="1" ht="15" customHeight="1" x14ac:dyDescent="0.25">
      <c r="A3" s="68"/>
      <c r="B3" s="68"/>
      <c r="C3" s="68"/>
      <c r="D3" s="68"/>
      <c r="E3" s="68"/>
      <c r="F3" s="68"/>
      <c r="G3" s="68"/>
      <c r="H3" s="68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</row>
    <row r="4" spans="1:71" s="8" customFormat="1" ht="15" customHeight="1" x14ac:dyDescent="0.25">
      <c r="A4" s="68"/>
      <c r="B4" s="68"/>
      <c r="C4" s="68"/>
      <c r="D4" s="68"/>
      <c r="E4" s="68"/>
      <c r="F4" s="68"/>
      <c r="G4" s="68"/>
      <c r="H4" s="68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</row>
    <row r="5" spans="1:71" s="8" customFormat="1" ht="15" customHeight="1" x14ac:dyDescent="0.25">
      <c r="A5" s="28"/>
      <c r="B5" s="28"/>
      <c r="C5" s="69" t="str">
        <f>C8</f>
        <v>Narragansett Bay Commission</v>
      </c>
      <c r="D5" s="69"/>
      <c r="E5" s="69"/>
      <c r="F5" s="69"/>
      <c r="G5" s="69"/>
      <c r="H5" s="69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</row>
    <row r="6" spans="1:71" s="8" customFormat="1" ht="15" customHeight="1" x14ac:dyDescent="0.25">
      <c r="A6" s="28"/>
      <c r="B6" s="28"/>
      <c r="C6" s="69"/>
      <c r="D6" s="69"/>
      <c r="E6" s="69"/>
      <c r="F6" s="69"/>
      <c r="G6" s="69"/>
      <c r="H6" s="69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</row>
    <row r="7" spans="1:71" s="8" customFormat="1" x14ac:dyDescent="0.25">
      <c r="A7" s="29"/>
      <c r="B7" s="29"/>
      <c r="C7" s="29"/>
      <c r="D7" s="29"/>
      <c r="E7" s="29"/>
      <c r="F7" s="29"/>
      <c r="G7" s="29"/>
      <c r="H7" s="29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</row>
    <row r="8" spans="1:71" s="8" customFormat="1" x14ac:dyDescent="0.25">
      <c r="A8" s="29"/>
      <c r="B8" s="30" t="s">
        <v>20</v>
      </c>
      <c r="C8" s="71" t="s">
        <v>49</v>
      </c>
      <c r="D8" s="71"/>
      <c r="E8" s="29"/>
      <c r="F8" s="29"/>
      <c r="G8" s="29"/>
      <c r="H8" s="29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</row>
    <row r="9" spans="1:71" s="8" customFormat="1" x14ac:dyDescent="0.25">
      <c r="A9" s="29"/>
      <c r="B9" s="30" t="s">
        <v>15</v>
      </c>
      <c r="C9" s="71" t="s">
        <v>51</v>
      </c>
      <c r="D9" s="71"/>
      <c r="E9" s="29"/>
      <c r="F9" s="29" t="s">
        <v>50</v>
      </c>
      <c r="G9" s="29"/>
      <c r="H9" s="29"/>
      <c r="I9"/>
      <c r="J9"/>
      <c r="K9"/>
      <c r="L9"/>
      <c r="M9" s="27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</row>
    <row r="10" spans="1:71" s="8" customFormat="1" x14ac:dyDescent="0.25">
      <c r="A10" s="29"/>
      <c r="B10" s="30" t="s">
        <v>19</v>
      </c>
      <c r="C10" s="71" t="s">
        <v>46</v>
      </c>
      <c r="D10" s="71"/>
      <c r="E10" s="29"/>
      <c r="F10" s="29"/>
      <c r="G10" s="29"/>
      <c r="H10" s="29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</row>
    <row r="11" spans="1:71" s="8" customFormat="1" ht="6.75" customHeight="1" x14ac:dyDescent="0.25">
      <c r="A11" s="29"/>
      <c r="B11" s="29"/>
      <c r="C11" s="29"/>
      <c r="D11" s="29"/>
      <c r="E11" s="29"/>
      <c r="F11" s="29"/>
      <c r="G11" s="29"/>
      <c r="H11" s="29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</row>
    <row r="12" spans="1:71" s="8" customFormat="1" ht="2.25" customHeight="1" x14ac:dyDescent="0.25">
      <c r="A12" s="29"/>
      <c r="B12" s="66"/>
      <c r="C12" s="66"/>
      <c r="D12" s="66"/>
      <c r="E12" s="66"/>
      <c r="F12" s="66"/>
      <c r="G12" s="66"/>
      <c r="H12" s="66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</row>
    <row r="13" spans="1:71" s="8" customFormat="1" ht="6.75" customHeight="1" x14ac:dyDescent="0.25">
      <c r="A13" s="29"/>
      <c r="B13" s="29"/>
      <c r="C13" s="29"/>
      <c r="D13" s="29"/>
      <c r="E13" s="29"/>
      <c r="F13" s="29"/>
      <c r="G13" s="29"/>
      <c r="H13" s="29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</row>
    <row r="14" spans="1:71" s="8" customFormat="1" ht="23.25" x14ac:dyDescent="0.35">
      <c r="A14" s="31"/>
      <c r="B14" s="70" t="s">
        <v>52</v>
      </c>
      <c r="C14" s="70"/>
      <c r="D14" s="70"/>
      <c r="E14" s="70"/>
      <c r="F14" s="70"/>
      <c r="G14" s="70"/>
      <c r="H14" s="70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</row>
    <row r="15" spans="1:71" s="8" customFormat="1" x14ac:dyDescent="0.25">
      <c r="A15" s="31"/>
      <c r="B15" s="64" t="s">
        <v>16</v>
      </c>
      <c r="C15" s="64"/>
      <c r="D15" s="64"/>
      <c r="E15" s="64"/>
      <c r="F15" s="64"/>
      <c r="G15" s="64"/>
      <c r="H15" s="64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</row>
    <row r="16" spans="1:71" s="8" customFormat="1" x14ac:dyDescent="0.25">
      <c r="A16" s="29"/>
      <c r="B16" s="72" t="s">
        <v>63</v>
      </c>
      <c r="C16" s="72"/>
      <c r="D16" s="72"/>
      <c r="E16" s="29"/>
      <c r="F16" s="72" t="s">
        <v>64</v>
      </c>
      <c r="G16" s="72"/>
      <c r="H16" s="72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</row>
    <row r="17" spans="1:71" s="8" customFormat="1" x14ac:dyDescent="0.25">
      <c r="A17" s="32" t="s">
        <v>3</v>
      </c>
      <c r="B17" s="16" t="s">
        <v>4</v>
      </c>
      <c r="C17" s="16" t="s">
        <v>5</v>
      </c>
      <c r="D17" s="16" t="s">
        <v>6</v>
      </c>
      <c r="E17" s="15"/>
      <c r="F17" s="16" t="s">
        <v>4</v>
      </c>
      <c r="G17" s="16" t="s">
        <v>5</v>
      </c>
      <c r="H17" s="16" t="s">
        <v>6</v>
      </c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</row>
    <row r="18" spans="1:71" s="8" customFormat="1" x14ac:dyDescent="0.25">
      <c r="A18" s="36" t="s">
        <v>8</v>
      </c>
      <c r="B18" s="19">
        <v>674439.42794279417</v>
      </c>
      <c r="C18" s="19">
        <v>472459.20283774368</v>
      </c>
      <c r="D18" s="19"/>
      <c r="E18" s="20"/>
      <c r="F18" s="19">
        <v>510296.30871391081</v>
      </c>
      <c r="G18" s="19">
        <v>369131.68388434465</v>
      </c>
      <c r="H18" s="19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</row>
    <row r="19" spans="1:71" s="8" customFormat="1" x14ac:dyDescent="0.25">
      <c r="A19" s="36" t="s">
        <v>9</v>
      </c>
      <c r="B19" s="19">
        <v>528549.79097909795</v>
      </c>
      <c r="C19" s="19">
        <v>394966.80226310133</v>
      </c>
      <c r="D19" s="19"/>
      <c r="E19" s="20"/>
      <c r="F19" s="19">
        <v>521598.85564304458</v>
      </c>
      <c r="G19" s="19">
        <v>374117</v>
      </c>
      <c r="H19" s="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</row>
    <row r="20" spans="1:71" s="8" customFormat="1" x14ac:dyDescent="0.25">
      <c r="A20" s="36" t="s">
        <v>10</v>
      </c>
      <c r="B20" s="19">
        <v>411179.62</v>
      </c>
      <c r="C20" s="19">
        <v>335781.44</v>
      </c>
      <c r="D20" s="19"/>
      <c r="E20" s="20"/>
      <c r="F20" s="19">
        <v>552550.40419947496</v>
      </c>
      <c r="G20" s="19">
        <v>333800.48818965029</v>
      </c>
      <c r="H20" s="19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</row>
    <row r="21" spans="1:71" s="8" customFormat="1" x14ac:dyDescent="0.25">
      <c r="A21" s="36" t="s">
        <v>2</v>
      </c>
      <c r="B21" s="19">
        <v>608563.54</v>
      </c>
      <c r="C21" s="19">
        <v>452130.67000000004</v>
      </c>
      <c r="D21" s="19"/>
      <c r="E21" s="20"/>
      <c r="F21" s="19">
        <v>561680.92749398958</v>
      </c>
      <c r="G21" s="19">
        <v>299245.56</v>
      </c>
      <c r="H21" s="19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</row>
    <row r="22" spans="1:71" s="8" customFormat="1" x14ac:dyDescent="0.25">
      <c r="A22" s="36" t="s">
        <v>11</v>
      </c>
      <c r="B22" s="19">
        <v>993563.54</v>
      </c>
      <c r="C22" s="19">
        <v>488107.52000000002</v>
      </c>
      <c r="D22" s="19"/>
      <c r="E22" s="20"/>
      <c r="F22" s="19">
        <v>588815.72766404203</v>
      </c>
      <c r="G22" s="19">
        <v>330441.18698707118</v>
      </c>
      <c r="H22" s="19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</row>
    <row r="23" spans="1:71" s="8" customFormat="1" x14ac:dyDescent="0.25">
      <c r="A23" s="36" t="s">
        <v>12</v>
      </c>
      <c r="B23" s="19">
        <v>512849.55</v>
      </c>
      <c r="C23" s="19">
        <v>390975.65</v>
      </c>
      <c r="D23" s="19"/>
      <c r="E23" s="20"/>
      <c r="F23" s="19">
        <v>920418.72301837278</v>
      </c>
      <c r="G23" s="19">
        <v>394304.31583341857</v>
      </c>
      <c r="H23" s="19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</row>
    <row r="24" spans="1:71" s="8" customFormat="1" x14ac:dyDescent="0.25">
      <c r="A24" s="36" t="s">
        <v>13</v>
      </c>
      <c r="B24" s="19">
        <v>641515.25</v>
      </c>
      <c r="C24" s="19">
        <v>588468.22</v>
      </c>
      <c r="D24" s="19"/>
      <c r="E24" s="20"/>
      <c r="F24" s="19">
        <v>1034271.2414698163</v>
      </c>
      <c r="G24" s="19">
        <v>522963.47317457787</v>
      </c>
      <c r="H24" s="19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</row>
    <row r="25" spans="1:71" s="8" customFormat="1" x14ac:dyDescent="0.25">
      <c r="A25" s="36" t="s">
        <v>55</v>
      </c>
      <c r="B25" s="19">
        <v>884745.88451443566</v>
      </c>
      <c r="C25" s="19">
        <v>398263</v>
      </c>
      <c r="D25" s="19"/>
      <c r="E25" s="20"/>
      <c r="F25" s="19">
        <v>795392.36482939636</v>
      </c>
      <c r="G25" s="19">
        <v>416886.62917591253</v>
      </c>
      <c r="H25" s="19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</row>
    <row r="26" spans="1:71" s="8" customFormat="1" x14ac:dyDescent="0.25">
      <c r="A26" s="36" t="s">
        <v>57</v>
      </c>
      <c r="B26" s="19">
        <v>808030.56955380586</v>
      </c>
      <c r="C26" s="19">
        <v>494775</v>
      </c>
      <c r="D26" s="19"/>
      <c r="E26" s="20"/>
      <c r="F26" s="19">
        <v>913450.31758530182</v>
      </c>
      <c r="G26" s="19">
        <v>379515</v>
      </c>
      <c r="H26" s="19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</row>
    <row r="27" spans="1:71" s="8" customFormat="1" x14ac:dyDescent="0.25">
      <c r="A27" s="36" t="s">
        <v>58</v>
      </c>
      <c r="B27" s="19">
        <v>537591.01574803144</v>
      </c>
      <c r="C27" s="19">
        <v>392357</v>
      </c>
      <c r="D27" s="19"/>
      <c r="E27" s="20"/>
      <c r="F27" s="19">
        <v>796803.85039370076</v>
      </c>
      <c r="G27" s="19">
        <v>434815</v>
      </c>
      <c r="H27" s="19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</row>
    <row r="28" spans="1:71" s="8" customFormat="1" x14ac:dyDescent="0.25">
      <c r="A28" s="36" t="s">
        <v>59</v>
      </c>
      <c r="B28" s="19">
        <v>768795.20472440938</v>
      </c>
      <c r="C28" s="19">
        <v>507022</v>
      </c>
      <c r="D28" s="19"/>
      <c r="E28" s="20"/>
      <c r="F28" s="19">
        <v>575698.99212598428</v>
      </c>
      <c r="G28" s="19">
        <v>342584.59396698955</v>
      </c>
      <c r="H28" s="19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</row>
    <row r="29" spans="1:71" s="8" customFormat="1" x14ac:dyDescent="0.25">
      <c r="A29" s="36" t="s">
        <v>60</v>
      </c>
      <c r="B29" s="19">
        <v>659359.87585301825</v>
      </c>
      <c r="C29" s="19">
        <v>400923.84918210417</v>
      </c>
      <c r="D29" s="19"/>
      <c r="E29" s="20"/>
      <c r="F29" s="19">
        <v>574964.40682414698</v>
      </c>
      <c r="G29" s="19">
        <v>322657.16013609688</v>
      </c>
      <c r="H29" s="1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</row>
    <row r="30" spans="1:71" s="8" customFormat="1" x14ac:dyDescent="0.25">
      <c r="A30" s="36" t="s">
        <v>8</v>
      </c>
      <c r="B30" s="19">
        <f>F18</f>
        <v>510296.30871391081</v>
      </c>
      <c r="C30" s="19">
        <f>G18</f>
        <v>369131.68388434465</v>
      </c>
      <c r="D30" s="19"/>
      <c r="E30" s="20"/>
      <c r="F30" s="19">
        <v>591912.62729658792</v>
      </c>
      <c r="G30" s="19">
        <v>354041</v>
      </c>
      <c r="H30" s="19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</row>
    <row r="31" spans="1:71" s="8" customFormat="1" x14ac:dyDescent="0.25">
      <c r="A31" s="36" t="s">
        <v>9</v>
      </c>
      <c r="B31" s="19">
        <v>521598.85564304458</v>
      </c>
      <c r="C31" s="19">
        <v>374117</v>
      </c>
      <c r="D31" s="19"/>
      <c r="E31" s="20"/>
      <c r="F31" s="19">
        <v>545392.6902887139</v>
      </c>
      <c r="G31" s="19">
        <v>313343</v>
      </c>
      <c r="H31" s="19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</row>
    <row r="32" spans="1:71" s="8" customFormat="1" x14ac:dyDescent="0.25">
      <c r="A32" s="36" t="s">
        <v>10</v>
      </c>
      <c r="B32" s="19">
        <v>552550.40419947496</v>
      </c>
      <c r="C32" s="19">
        <v>333800.48818965029</v>
      </c>
      <c r="D32" s="19"/>
      <c r="E32" s="20"/>
      <c r="F32" s="19">
        <v>533967.42257217842</v>
      </c>
      <c r="G32" s="19">
        <v>329084.72175779555</v>
      </c>
      <c r="H32" s="19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</row>
    <row r="33" spans="1:71" s="8" customFormat="1" x14ac:dyDescent="0.25">
      <c r="A33" s="36" t="s">
        <v>2</v>
      </c>
      <c r="B33" s="19">
        <v>561680.92749398958</v>
      </c>
      <c r="C33" s="19">
        <v>299245.56</v>
      </c>
      <c r="D33" s="19"/>
      <c r="E33" s="20"/>
      <c r="F33" s="19">
        <v>591911.75328083988</v>
      </c>
      <c r="G33" s="19">
        <v>353085</v>
      </c>
      <c r="H33" s="19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</row>
    <row r="34" spans="1:71" s="8" customFormat="1" x14ac:dyDescent="0.25">
      <c r="A34" s="36" t="s">
        <v>11</v>
      </c>
      <c r="B34" s="19">
        <v>588815.72766404203</v>
      </c>
      <c r="C34" s="19">
        <v>330441.18698707118</v>
      </c>
      <c r="D34" s="19"/>
      <c r="E34" s="20"/>
      <c r="F34" s="19">
        <v>587861.26509186346</v>
      </c>
      <c r="G34" s="19">
        <v>353141.44209072087</v>
      </c>
      <c r="H34" s="19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</row>
    <row r="35" spans="1:71" s="8" customFormat="1" x14ac:dyDescent="0.25">
      <c r="A35" s="36" t="s">
        <v>12</v>
      </c>
      <c r="B35" s="19">
        <v>920418.72301837278</v>
      </c>
      <c r="C35" s="19">
        <v>394304.31583341857</v>
      </c>
      <c r="D35" s="19"/>
      <c r="E35" s="20"/>
      <c r="F35" s="19">
        <v>764849.56692913384</v>
      </c>
      <c r="G35" s="19">
        <v>414577.11209905299</v>
      </c>
      <c r="H35" s="19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</row>
    <row r="36" spans="1:71" s="8" customFormat="1" x14ac:dyDescent="0.25">
      <c r="A36" s="36" t="s">
        <v>13</v>
      </c>
      <c r="B36" s="19">
        <v>1034271.2414698163</v>
      </c>
      <c r="C36" s="19">
        <v>522963.47317457787</v>
      </c>
      <c r="D36" s="19"/>
      <c r="E36" s="20"/>
      <c r="F36" s="19">
        <v>637451.79002624669</v>
      </c>
      <c r="G36" s="19">
        <v>407774.9945435758</v>
      </c>
      <c r="H36" s="19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</row>
    <row r="37" spans="1:71" s="8" customFormat="1" x14ac:dyDescent="0.25">
      <c r="A37" s="36" t="s">
        <v>55</v>
      </c>
      <c r="B37" s="19">
        <v>795392.36482939636</v>
      </c>
      <c r="C37" s="19">
        <v>416886.62917591253</v>
      </c>
      <c r="D37" s="19"/>
      <c r="E37" s="20"/>
      <c r="F37" s="19">
        <v>715703.43307086616</v>
      </c>
      <c r="G37" s="19">
        <v>434192.44249497633</v>
      </c>
      <c r="H37" s="19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</row>
    <row r="38" spans="1:71" s="8" customFormat="1" x14ac:dyDescent="0.25">
      <c r="A38" s="36" t="s">
        <v>57</v>
      </c>
      <c r="B38" s="19">
        <v>913450.31758530182</v>
      </c>
      <c r="C38" s="19">
        <v>379515</v>
      </c>
      <c r="D38" s="19"/>
      <c r="E38" s="20"/>
      <c r="F38" s="19">
        <v>802383.88188976375</v>
      </c>
      <c r="G38" s="19">
        <v>477878.52565927163</v>
      </c>
      <c r="H38" s="19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</row>
    <row r="39" spans="1:71" s="8" customFormat="1" x14ac:dyDescent="0.25">
      <c r="A39" s="36" t="s">
        <v>58</v>
      </c>
      <c r="B39" s="19">
        <v>796803.85039370076</v>
      </c>
      <c r="C39" s="19">
        <v>434815</v>
      </c>
      <c r="D39" s="19"/>
      <c r="E39" s="20"/>
      <c r="F39" s="19">
        <v>904247.35170603672</v>
      </c>
      <c r="G39" s="19">
        <v>552599.69820683391</v>
      </c>
      <c r="H39" s="1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</row>
    <row r="40" spans="1:71" s="8" customFormat="1" x14ac:dyDescent="0.25">
      <c r="A40" s="36" t="s">
        <v>59</v>
      </c>
      <c r="B40" s="19">
        <v>575698.99212598428</v>
      </c>
      <c r="C40" s="19">
        <v>342584.59396698955</v>
      </c>
      <c r="D40" s="19"/>
      <c r="E40" s="20"/>
      <c r="F40" s="19">
        <v>746791.48818897631</v>
      </c>
      <c r="G40" s="19">
        <v>436956.78427634295</v>
      </c>
      <c r="H40" s="19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</row>
    <row r="41" spans="1:71" s="8" customFormat="1" x14ac:dyDescent="0.25">
      <c r="A41" s="36" t="s">
        <v>60</v>
      </c>
      <c r="B41" s="19">
        <f t="shared" ref="B41:C43" si="0">F29</f>
        <v>574964.40682414698</v>
      </c>
      <c r="C41" s="19">
        <f t="shared" si="0"/>
        <v>322657.16013609688</v>
      </c>
      <c r="D41" s="19"/>
      <c r="E41" s="20"/>
      <c r="F41" s="19">
        <v>670556.39370078733</v>
      </c>
      <c r="G41" s="19">
        <v>364164.01870651467</v>
      </c>
      <c r="H41" s="19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</row>
    <row r="42" spans="1:71" s="8" customFormat="1" x14ac:dyDescent="0.25">
      <c r="A42" s="36" t="s">
        <v>8</v>
      </c>
      <c r="B42" s="19">
        <f t="shared" si="0"/>
        <v>591912.62729658792</v>
      </c>
      <c r="C42" s="19">
        <f t="shared" si="0"/>
        <v>354041</v>
      </c>
      <c r="D42" s="19"/>
      <c r="E42" s="20"/>
      <c r="F42" s="19">
        <v>589693.82152230968</v>
      </c>
      <c r="G42" s="19">
        <v>377149.36878192559</v>
      </c>
      <c r="H42" s="19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</row>
    <row r="43" spans="1:71" s="8" customFormat="1" x14ac:dyDescent="0.25">
      <c r="A43" s="36" t="s">
        <v>9</v>
      </c>
      <c r="B43" s="19">
        <f t="shared" si="0"/>
        <v>545392.6902887139</v>
      </c>
      <c r="C43" s="19">
        <f t="shared" si="0"/>
        <v>313343</v>
      </c>
      <c r="D43" s="19"/>
      <c r="E43" s="20"/>
      <c r="F43" s="19">
        <v>650741.30708661408</v>
      </c>
      <c r="G43" s="19">
        <v>432270.79827881866</v>
      </c>
      <c r="H43" s="19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</row>
    <row r="44" spans="1:71" s="8" customFormat="1" x14ac:dyDescent="0.25">
      <c r="A44" s="36" t="s">
        <v>10</v>
      </c>
      <c r="B44" s="19">
        <f t="shared" ref="B44" si="1">F32</f>
        <v>533967.42257217842</v>
      </c>
      <c r="C44" s="19">
        <f t="shared" ref="C44" si="2">G32</f>
        <v>329084.72175779555</v>
      </c>
      <c r="D44" s="19"/>
      <c r="E44" s="20"/>
      <c r="F44" s="19">
        <v>560920.54068241466</v>
      </c>
      <c r="G44" s="19">
        <v>376255.78365392366</v>
      </c>
      <c r="H44" s="19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</row>
    <row r="45" spans="1:71" s="8" customFormat="1" x14ac:dyDescent="0.25">
      <c r="A45" s="36" t="s">
        <v>2</v>
      </c>
      <c r="B45" s="19">
        <f t="shared" ref="B45" si="3">F33</f>
        <v>591911.75328083988</v>
      </c>
      <c r="C45" s="19">
        <f t="shared" ref="C45" si="4">G33</f>
        <v>353085</v>
      </c>
      <c r="D45" s="19"/>
      <c r="E45" s="20"/>
      <c r="F45" s="19">
        <v>528033</v>
      </c>
      <c r="G45" s="19">
        <v>354792</v>
      </c>
      <c r="H45" s="19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</row>
    <row r="46" spans="1:71" s="8" customFormat="1" x14ac:dyDescent="0.25">
      <c r="A46" s="36" t="s">
        <v>11</v>
      </c>
      <c r="B46" s="19">
        <f t="shared" ref="B46" si="5">F34</f>
        <v>587861.26509186346</v>
      </c>
      <c r="C46" s="19">
        <f t="shared" ref="C46" si="6">G34</f>
        <v>353141.44209072087</v>
      </c>
      <c r="D46" s="19"/>
      <c r="E46" s="20"/>
      <c r="F46" s="19">
        <v>605957.15787142736</v>
      </c>
      <c r="G46" s="19">
        <v>367009.66570882947</v>
      </c>
      <c r="H46" s="19" t="s">
        <v>61</v>
      </c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</row>
    <row r="47" spans="1:71" s="8" customFormat="1" x14ac:dyDescent="0.25">
      <c r="A47" s="36" t="s">
        <v>12</v>
      </c>
      <c r="B47" s="19">
        <f t="shared" ref="B47" si="7">F35</f>
        <v>764849.56692913384</v>
      </c>
      <c r="C47" s="19">
        <f t="shared" ref="C47" si="8">G35</f>
        <v>414577.11209905299</v>
      </c>
      <c r="D47" s="19"/>
      <c r="E47" s="20"/>
      <c r="F47" s="19">
        <v>746133</v>
      </c>
      <c r="G47" s="19">
        <v>446288</v>
      </c>
      <c r="H47" s="19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</row>
    <row r="48" spans="1:71" s="8" customFormat="1" x14ac:dyDescent="0.25">
      <c r="A48" s="36" t="s">
        <v>13</v>
      </c>
      <c r="B48" s="19">
        <f t="shared" ref="B48" si="9">F36</f>
        <v>637451.79002624669</v>
      </c>
      <c r="C48" s="19">
        <f t="shared" ref="C48" si="10">G36</f>
        <v>407774.9945435758</v>
      </c>
      <c r="D48" s="19"/>
      <c r="E48" s="20"/>
      <c r="F48" s="19">
        <v>730870.57099664456</v>
      </c>
      <c r="G48" s="19">
        <v>434730.75747497013</v>
      </c>
      <c r="H48" s="19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</row>
    <row r="49" spans="1:71" s="8" customFormat="1" x14ac:dyDescent="0.25">
      <c r="A49" s="36" t="s">
        <v>55</v>
      </c>
      <c r="B49" s="19">
        <f t="shared" ref="B49" si="11">F37</f>
        <v>715703.43307086616</v>
      </c>
      <c r="C49" s="19">
        <f t="shared" ref="C49" si="12">G37</f>
        <v>434192.44249497633</v>
      </c>
      <c r="D49" s="19"/>
      <c r="E49" s="20"/>
      <c r="F49" s="19">
        <v>786683</v>
      </c>
      <c r="G49" s="19">
        <v>474194</v>
      </c>
      <c r="H49" s="1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</row>
    <row r="50" spans="1:71" s="8" customFormat="1" x14ac:dyDescent="0.25">
      <c r="A50" s="36" t="s">
        <v>57</v>
      </c>
      <c r="B50" s="19">
        <f t="shared" ref="B50" si="13">F38</f>
        <v>802383.88188976375</v>
      </c>
      <c r="C50" s="19">
        <f t="shared" ref="C50" si="14">G38</f>
        <v>477878.52565927163</v>
      </c>
      <c r="D50" s="19"/>
      <c r="E50" s="20"/>
      <c r="F50" s="55">
        <v>820653</v>
      </c>
      <c r="G50" s="55">
        <v>430055</v>
      </c>
      <c r="H50" s="55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</row>
    <row r="51" spans="1:71" s="8" customFormat="1" x14ac:dyDescent="0.25">
      <c r="A51" s="36" t="s">
        <v>58</v>
      </c>
      <c r="B51" s="19">
        <f t="shared" ref="B51" si="15">F39</f>
        <v>904247.35170603672</v>
      </c>
      <c r="C51" s="19">
        <f t="shared" ref="C51" si="16">G39</f>
        <v>552599.69820683391</v>
      </c>
      <c r="D51" s="19"/>
      <c r="E51" s="20"/>
      <c r="F51" s="55">
        <v>787530.04174000933</v>
      </c>
      <c r="G51" s="55">
        <v>460152.93796026782</v>
      </c>
      <c r="H51" s="55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</row>
    <row r="52" spans="1:71" s="8" customFormat="1" ht="16.149999999999999" customHeight="1" x14ac:dyDescent="0.25">
      <c r="A52" s="36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</row>
    <row r="53" spans="1:71" s="8" customFormat="1" ht="2.25" customHeight="1" x14ac:dyDescent="0.25">
      <c r="A53" s="29"/>
      <c r="B53" s="65"/>
      <c r="C53" s="65"/>
      <c r="D53" s="65"/>
      <c r="E53" s="65"/>
      <c r="F53" s="65"/>
      <c r="G53" s="65"/>
      <c r="H53" s="65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</row>
    <row r="54" spans="1:71" s="8" customFormat="1" ht="6.75" customHeight="1" x14ac:dyDescent="0.25">
      <c r="A54" s="29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</row>
    <row r="55" spans="1:71" s="8" customFormat="1" ht="23.25" x14ac:dyDescent="0.35">
      <c r="A55" s="31"/>
      <c r="B55" s="70" t="str">
        <f>"Input Water Produced ("&amp;C10&amp;")"</f>
        <v>Input Water Produced (MG)</v>
      </c>
      <c r="C55" s="70"/>
      <c r="D55" s="70"/>
      <c r="E55" s="70"/>
      <c r="F55" s="70"/>
      <c r="G55" s="70"/>
      <c r="H55" s="70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</row>
    <row r="56" spans="1:71" s="8" customFormat="1" x14ac:dyDescent="0.25">
      <c r="A56" s="31"/>
      <c r="B56" s="64" t="s">
        <v>21</v>
      </c>
      <c r="C56" s="64"/>
      <c r="D56" s="64"/>
      <c r="E56" s="64"/>
      <c r="F56" s="64"/>
      <c r="G56" s="64"/>
      <c r="H56" s="64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</row>
    <row r="57" spans="1:71" s="8" customFormat="1" ht="23.25" x14ac:dyDescent="0.35">
      <c r="A57" s="31"/>
      <c r="B57" s="29"/>
      <c r="C57" s="32" t="s">
        <v>3</v>
      </c>
      <c r="D57" s="33" t="s">
        <v>18</v>
      </c>
      <c r="E57" s="34"/>
      <c r="F57" s="33" t="s">
        <v>17</v>
      </c>
      <c r="G57" s="35"/>
      <c r="H57" s="29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</row>
    <row r="58" spans="1:71" s="8" customFormat="1" x14ac:dyDescent="0.25">
      <c r="A58" s="31"/>
      <c r="B58" s="29"/>
      <c r="C58" s="36" t="s">
        <v>8</v>
      </c>
      <c r="D58" s="18"/>
      <c r="E58" s="37"/>
      <c r="F58" s="18"/>
      <c r="G58" s="3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</row>
    <row r="59" spans="1:71" s="8" customFormat="1" x14ac:dyDescent="0.25">
      <c r="A59" s="31"/>
      <c r="B59" s="29"/>
      <c r="C59" s="36" t="s">
        <v>9</v>
      </c>
      <c r="D59" s="18"/>
      <c r="E59" s="37"/>
      <c r="F59" s="18"/>
      <c r="G59" s="38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</row>
    <row r="60" spans="1:71" s="8" customFormat="1" x14ac:dyDescent="0.25">
      <c r="A60" s="31"/>
      <c r="B60" s="29"/>
      <c r="C60" s="36" t="s">
        <v>10</v>
      </c>
      <c r="D60" s="18"/>
      <c r="E60" s="37"/>
      <c r="F60" s="18"/>
      <c r="G60" s="38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</row>
    <row r="61" spans="1:71" s="8" customFormat="1" x14ac:dyDescent="0.25">
      <c r="A61" s="31"/>
      <c r="B61" s="29"/>
      <c r="C61" s="36" t="s">
        <v>2</v>
      </c>
      <c r="D61" s="18"/>
      <c r="E61" s="37"/>
      <c r="F61" s="18"/>
      <c r="G61" s="38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</row>
    <row r="62" spans="1:71" s="8" customFormat="1" x14ac:dyDescent="0.25">
      <c r="A62" s="31"/>
      <c r="B62" s="29"/>
      <c r="C62" s="36" t="s">
        <v>11</v>
      </c>
      <c r="D62" s="18"/>
      <c r="E62" s="37"/>
      <c r="F62" s="18"/>
      <c r="G62" s="38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</row>
    <row r="63" spans="1:71" s="8" customFormat="1" x14ac:dyDescent="0.25">
      <c r="A63" s="31"/>
      <c r="B63" s="29"/>
      <c r="C63" s="36" t="s">
        <v>12</v>
      </c>
      <c r="D63" s="18"/>
      <c r="E63" s="37"/>
      <c r="F63" s="18"/>
      <c r="G63" s="38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</row>
    <row r="64" spans="1:71" s="8" customFormat="1" x14ac:dyDescent="0.25">
      <c r="A64" s="31"/>
      <c r="B64" s="29"/>
      <c r="C64" s="36" t="s">
        <v>13</v>
      </c>
      <c r="D64" s="18"/>
      <c r="E64" s="37"/>
      <c r="F64" s="18"/>
      <c r="G64" s="38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</row>
    <row r="65" spans="1:71" s="8" customFormat="1" x14ac:dyDescent="0.25">
      <c r="A65" s="31"/>
      <c r="B65" s="29"/>
      <c r="C65" s="29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</row>
    <row r="66" spans="1:71" s="8" customFormat="1" x14ac:dyDescent="0.25">
      <c r="A66" s="31"/>
      <c r="B66" s="29"/>
      <c r="C66" s="29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</row>
    <row r="67" spans="1:71" s="8" customFormat="1" x14ac:dyDescent="0.25">
      <c r="A67" s="29"/>
      <c r="B67" s="29"/>
      <c r="C67" s="29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</row>
    <row r="68" spans="1:71" s="8" customFormat="1" x14ac:dyDescent="0.25">
      <c r="A68" s="29"/>
      <c r="B68" s="29"/>
      <c r="C68" s="29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</row>
    <row r="69" spans="1:71" s="8" customFormat="1" x14ac:dyDescent="0.25">
      <c r="A69" s="29"/>
      <c r="B69" s="29"/>
      <c r="C69" s="2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</row>
    <row r="70" spans="1:71" s="8" customFormat="1" x14ac:dyDescent="0.25">
      <c r="A70" s="29"/>
      <c r="B70" s="29"/>
      <c r="C70" s="29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</row>
    <row r="71" spans="1:71" s="8" customFormat="1" x14ac:dyDescent="0.25">
      <c r="A71" s="29"/>
      <c r="B71" s="29"/>
      <c r="C71" s="29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</row>
    <row r="72" spans="1:71" s="8" customFormat="1" x14ac:dyDescent="0.25">
      <c r="A72" s="29"/>
      <c r="B72" s="29"/>
      <c r="C72" s="29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</row>
    <row r="73" spans="1:71" s="8" customFormat="1" x14ac:dyDescent="0.25">
      <c r="A73" s="29"/>
      <c r="B73" s="29"/>
      <c r="C73" s="29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</row>
    <row r="74" spans="1:71" s="8" customFormat="1" x14ac:dyDescent="0.25">
      <c r="A74" s="29"/>
      <c r="B74" s="29"/>
      <c r="C74" s="29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</row>
    <row r="75" spans="1:71" s="8" customFormat="1" x14ac:dyDescent="0.25">
      <c r="A75" s="29"/>
      <c r="B75" s="29"/>
      <c r="C75" s="29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</row>
    <row r="76" spans="1:71" s="8" customFormat="1" x14ac:dyDescent="0.25">
      <c r="A76" s="29"/>
      <c r="B76" s="29"/>
      <c r="C76" s="29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</row>
    <row r="77" spans="1:71" s="8" customFormat="1" x14ac:dyDescent="0.25">
      <c r="A77" s="29"/>
      <c r="B77" s="29"/>
      <c r="C77" s="29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</row>
    <row r="78" spans="1:71" s="8" customFormat="1" x14ac:dyDescent="0.25">
      <c r="A78" s="29"/>
      <c r="B78" s="29"/>
      <c r="C78" s="29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</row>
    <row r="79" spans="1:71" s="8" customFormat="1" x14ac:dyDescent="0.25">
      <c r="A79" s="29"/>
      <c r="B79" s="29"/>
      <c r="C79" s="2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</row>
    <row r="80" spans="1:71" s="8" customFormat="1" x14ac:dyDescent="0.25">
      <c r="A80" s="29"/>
      <c r="B80" s="29"/>
      <c r="C80" s="29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</row>
    <row r="81" spans="1:71" s="8" customFormat="1" x14ac:dyDescent="0.25">
      <c r="A81" s="29"/>
      <c r="B81" s="29"/>
      <c r="C81" s="29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</row>
    <row r="82" spans="1:71" s="8" customFormat="1" x14ac:dyDescent="0.25">
      <c r="A82" s="29"/>
      <c r="B82" s="29"/>
      <c r="C82" s="29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</row>
    <row r="83" spans="1:71" s="8" customFormat="1" x14ac:dyDescent="0.25">
      <c r="A83" s="29"/>
      <c r="B83" s="29"/>
      <c r="C83" s="29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</row>
    <row r="84" spans="1:71" s="8" customFormat="1" x14ac:dyDescent="0.25">
      <c r="A84" s="29"/>
      <c r="B84" s="29"/>
      <c r="C84" s="29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</row>
    <row r="85" spans="1:71" s="8" customFormat="1" x14ac:dyDescent="0.25">
      <c r="A85" s="29"/>
      <c r="B85" s="29"/>
      <c r="C85" s="29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</row>
    <row r="86" spans="1:71" s="8" customFormat="1" x14ac:dyDescent="0.25">
      <c r="A86" s="29"/>
      <c r="B86" s="29"/>
      <c r="C86" s="29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</row>
    <row r="87" spans="1:71" s="8" customFormat="1" x14ac:dyDescent="0.25">
      <c r="A87" s="29"/>
      <c r="B87" s="29"/>
      <c r="C87" s="29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</row>
    <row r="88" spans="1:71" s="8" customFormat="1" x14ac:dyDescent="0.25">
      <c r="A88" s="29"/>
      <c r="B88" s="29"/>
      <c r="C88" s="29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</row>
  </sheetData>
  <mergeCells count="13">
    <mergeCell ref="B56:H56"/>
    <mergeCell ref="B53:H53"/>
    <mergeCell ref="B12:H12"/>
    <mergeCell ref="A1:H4"/>
    <mergeCell ref="C5:H6"/>
    <mergeCell ref="B55:H55"/>
    <mergeCell ref="C8:D8"/>
    <mergeCell ref="C9:D9"/>
    <mergeCell ref="C10:D10"/>
    <mergeCell ref="B14:H14"/>
    <mergeCell ref="B15:H15"/>
    <mergeCell ref="F16:H16"/>
    <mergeCell ref="B16:D16"/>
  </mergeCells>
  <phoneticPr fontId="23" type="noConversion"/>
  <dataValidations disablePrompts="1" count="2">
    <dataValidation type="list" allowBlank="1" showInputMessage="1" showErrorMessage="1" sqref="C9" xr:uid="{00000000-0002-0000-0100-000000000000}">
      <formula1>"Kgal, Gallons, Ccf, Cubic Feet"</formula1>
    </dataValidation>
    <dataValidation type="list" allowBlank="1" showInputMessage="1" showErrorMessage="1" sqref="C10:D10" xr:uid="{00000000-0002-0000-0100-000001000000}">
      <formula1>"MG, MGD, Kgal, Ccf"</formula1>
    </dataValidation>
  </dataValidations>
  <pageMargins left="0.7" right="0.7" top="0.75" bottom="0.75" header="0.3" footer="0.3"/>
  <pageSetup scale="68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ED178"/>
  <sheetViews>
    <sheetView tabSelected="1" view="pageBreakPreview" zoomScaleNormal="100" zoomScaleSheetLayoutView="100" workbookViewId="0">
      <selection activeCell="BI1" sqref="BI1"/>
    </sheetView>
  </sheetViews>
  <sheetFormatPr defaultColWidth="9.140625" defaultRowHeight="15" x14ac:dyDescent="0.25"/>
  <cols>
    <col min="1" max="1" width="3.42578125" customWidth="1"/>
    <col min="2" max="2" width="3.85546875" customWidth="1"/>
    <col min="3" max="3" width="15.28515625" customWidth="1"/>
    <col min="4" max="4" width="3.85546875" customWidth="1"/>
    <col min="5" max="5" width="13.85546875" customWidth="1"/>
    <col min="6" max="6" width="3.85546875" customWidth="1"/>
    <col min="7" max="7" width="14.140625" customWidth="1"/>
    <col min="8" max="8" width="3.85546875" customWidth="1"/>
    <col min="9" max="9" width="14.42578125" customWidth="1"/>
    <col min="10" max="10" width="3.85546875" customWidth="1"/>
    <col min="11" max="11" width="14.5703125" customWidth="1"/>
    <col min="12" max="12" width="3.85546875" customWidth="1"/>
    <col min="13" max="13" width="13.7109375" customWidth="1"/>
    <col min="14" max="14" width="3.85546875" customWidth="1"/>
    <col min="15" max="15" width="13.28515625" customWidth="1"/>
    <col min="16" max="16" width="3.42578125" customWidth="1"/>
    <col min="17" max="17" width="12" bestFit="1" customWidth="1"/>
    <col min="18" max="18" width="2.85546875" customWidth="1"/>
    <col min="19" max="19" width="10.7109375" bestFit="1" customWidth="1"/>
    <col min="20" max="20" width="2.7109375" customWidth="1"/>
    <col min="21" max="21" width="11.5703125" bestFit="1" customWidth="1"/>
    <col min="22" max="22" width="1.7109375" customWidth="1"/>
    <col min="23" max="23" width="11.5703125" bestFit="1" customWidth="1"/>
    <col min="24" max="24" width="2" customWidth="1"/>
    <col min="25" max="25" width="11.5703125" bestFit="1" customWidth="1"/>
    <col min="26" max="26" width="1.28515625" customWidth="1"/>
    <col min="27" max="27" width="11.5703125" bestFit="1" customWidth="1"/>
    <col min="28" max="28" width="1.7109375" customWidth="1"/>
    <col min="29" max="29" width="11.5703125" bestFit="1" customWidth="1"/>
    <col min="30" max="30" width="1.5703125" customWidth="1"/>
    <col min="31" max="31" width="11.5703125" bestFit="1" customWidth="1"/>
    <col min="32" max="32" width="1.28515625" customWidth="1"/>
    <col min="33" max="33" width="11.5703125" bestFit="1" customWidth="1"/>
    <col min="34" max="34" width="1.28515625" customWidth="1"/>
    <col min="35" max="35" width="11.5703125" bestFit="1" customWidth="1"/>
    <col min="36" max="36" width="1.140625" customWidth="1"/>
    <col min="37" max="37" width="11.5703125" bestFit="1" customWidth="1"/>
    <col min="38" max="38" width="1.28515625" customWidth="1"/>
    <col min="39" max="39" width="12.85546875" bestFit="1" customWidth="1"/>
    <col min="40" max="40" width="1.5703125" customWidth="1"/>
    <col min="41" max="41" width="11.5703125" bestFit="1" customWidth="1"/>
    <col min="42" max="42" width="1.42578125" customWidth="1"/>
    <col min="43" max="43" width="13.28515625" bestFit="1" customWidth="1"/>
    <col min="44" max="44" width="2.85546875" customWidth="1"/>
    <col min="45" max="45" width="11.5703125" bestFit="1" customWidth="1"/>
    <col min="46" max="46" width="4.28515625" customWidth="1"/>
    <col min="47" max="47" width="11.5703125" bestFit="1" customWidth="1"/>
    <col min="48" max="48" width="3" customWidth="1"/>
    <col min="49" max="49" width="12.5703125" bestFit="1" customWidth="1"/>
    <col min="50" max="50" width="2.42578125" customWidth="1"/>
    <col min="51" max="51" width="15.28515625" customWidth="1"/>
    <col min="52" max="52" width="3.5703125" customWidth="1"/>
    <col min="53" max="53" width="12.5703125" bestFit="1" customWidth="1"/>
    <col min="55" max="55" width="11.5703125" bestFit="1" customWidth="1"/>
    <col min="57" max="57" width="12.5703125" bestFit="1" customWidth="1"/>
    <col min="59" max="59" width="11.5703125" bestFit="1" customWidth="1"/>
    <col min="61" max="61" width="11.5703125" bestFit="1" customWidth="1"/>
    <col min="63" max="63" width="11.5703125" bestFit="1" customWidth="1"/>
    <col min="65" max="65" width="11.5703125" bestFit="1" customWidth="1"/>
    <col min="67" max="67" width="11.5703125" bestFit="1" customWidth="1"/>
    <col min="69" max="69" width="11.5703125" bestFit="1" customWidth="1"/>
    <col min="71" max="71" width="11.5703125" bestFit="1" customWidth="1"/>
    <col min="73" max="73" width="11.5703125" bestFit="1" customWidth="1"/>
    <col min="75" max="75" width="11.5703125" bestFit="1" customWidth="1"/>
    <col min="77" max="77" width="11.5703125" bestFit="1" customWidth="1"/>
    <col min="79" max="79" width="11.5703125" bestFit="1" customWidth="1"/>
    <col min="81" max="81" width="15" bestFit="1" customWidth="1"/>
  </cols>
  <sheetData>
    <row r="1" spans="1:21" ht="23.25" x14ac:dyDescent="0.35">
      <c r="A1" s="40" t="s">
        <v>25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</row>
    <row r="2" spans="1:21" x14ac:dyDescent="0.2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</row>
    <row r="3" spans="1:21" ht="18.75" x14ac:dyDescent="0.3">
      <c r="A3" s="29"/>
      <c r="B3" s="41" t="s">
        <v>26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</row>
    <row r="4" spans="1:21" x14ac:dyDescent="0.25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</row>
    <row r="5" spans="1:21" x14ac:dyDescent="0.25">
      <c r="A5" s="29"/>
      <c r="B5" s="29"/>
      <c r="C5" s="29" t="s">
        <v>27</v>
      </c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</row>
    <row r="6" spans="1:21" x14ac:dyDescent="0.25">
      <c r="A6" s="29"/>
      <c r="B6" s="29"/>
      <c r="C6" s="31" t="s">
        <v>62</v>
      </c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</row>
    <row r="7" spans="1:21" x14ac:dyDescent="0.2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</row>
    <row r="8" spans="1:21" x14ac:dyDescent="0.25">
      <c r="A8" s="8"/>
      <c r="B8" s="8"/>
      <c r="C8" s="51">
        <v>44866</v>
      </c>
      <c r="D8" s="8"/>
      <c r="E8" s="24">
        <v>7719415</v>
      </c>
      <c r="F8" s="8"/>
      <c r="G8" s="24">
        <v>1614828</v>
      </c>
      <c r="H8" s="45"/>
      <c r="I8" s="44">
        <v>751933</v>
      </c>
      <c r="J8" s="8"/>
      <c r="K8" s="24">
        <v>470172</v>
      </c>
      <c r="L8" s="8"/>
      <c r="M8" s="24">
        <v>2675964</v>
      </c>
      <c r="N8" s="8"/>
      <c r="O8" s="24">
        <f>SUM(E8,G8,I8,K8,M8)</f>
        <v>13232312</v>
      </c>
      <c r="P8" s="8"/>
    </row>
    <row r="9" spans="1:21" x14ac:dyDescent="0.25">
      <c r="A9" s="8"/>
      <c r="B9" s="8"/>
      <c r="C9" s="25" t="s">
        <v>28</v>
      </c>
      <c r="D9" s="15"/>
      <c r="E9" s="15" t="s">
        <v>29</v>
      </c>
      <c r="F9" s="15"/>
      <c r="G9" s="15" t="s">
        <v>30</v>
      </c>
      <c r="H9" s="15"/>
      <c r="I9" s="15" t="s">
        <v>47</v>
      </c>
      <c r="J9" s="15"/>
      <c r="K9" s="15" t="s">
        <v>31</v>
      </c>
      <c r="L9" s="15"/>
      <c r="M9" s="15" t="s">
        <v>32</v>
      </c>
      <c r="N9" s="15"/>
      <c r="O9" s="15" t="s">
        <v>33</v>
      </c>
      <c r="P9" s="8"/>
    </row>
    <row r="10" spans="1:21" x14ac:dyDescent="0.2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</row>
    <row r="11" spans="1:21" x14ac:dyDescent="0.25">
      <c r="A11" s="8"/>
      <c r="B11" s="8"/>
      <c r="C11" s="51">
        <v>44835</v>
      </c>
      <c r="D11" s="8"/>
      <c r="E11" s="24">
        <v>7045986.3899999997</v>
      </c>
      <c r="F11" s="8"/>
      <c r="G11" s="24">
        <v>1319055.47</v>
      </c>
      <c r="H11" s="45"/>
      <c r="I11" s="44">
        <v>664769.81000000006</v>
      </c>
      <c r="J11" s="8"/>
      <c r="K11" s="24">
        <v>513012.17</v>
      </c>
      <c r="L11" s="8"/>
      <c r="M11" s="24">
        <v>2796717.76</v>
      </c>
      <c r="N11" s="8"/>
      <c r="O11" s="24">
        <f>SUM(E11,G11,I11,K11,M11)</f>
        <v>12339541.6</v>
      </c>
      <c r="P11" s="8"/>
    </row>
    <row r="12" spans="1:21" x14ac:dyDescent="0.25">
      <c r="A12" s="8"/>
      <c r="B12" s="8"/>
      <c r="C12" s="25" t="s">
        <v>54</v>
      </c>
      <c r="D12" s="15"/>
      <c r="E12" s="15" t="s">
        <v>29</v>
      </c>
      <c r="F12" s="15"/>
      <c r="G12" s="15" t="s">
        <v>30</v>
      </c>
      <c r="H12" s="15"/>
      <c r="I12" s="15" t="s">
        <v>47</v>
      </c>
      <c r="J12" s="15"/>
      <c r="K12" s="15" t="s">
        <v>31</v>
      </c>
      <c r="L12" s="15"/>
      <c r="M12" s="15" t="s">
        <v>32</v>
      </c>
      <c r="N12" s="15"/>
      <c r="O12" s="15" t="s">
        <v>33</v>
      </c>
      <c r="P12" s="8"/>
    </row>
    <row r="13" spans="1:21" x14ac:dyDescent="0.2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</row>
    <row r="14" spans="1:21" x14ac:dyDescent="0.25">
      <c r="A14" s="8"/>
      <c r="B14" s="8"/>
      <c r="C14" s="51">
        <v>44805</v>
      </c>
      <c r="D14" s="8"/>
      <c r="E14" s="24">
        <v>6676695.3999999994</v>
      </c>
      <c r="F14" s="8"/>
      <c r="G14" s="24">
        <v>1268179.29</v>
      </c>
      <c r="H14" s="45"/>
      <c r="I14" s="44">
        <v>786163.73</v>
      </c>
      <c r="J14" s="8"/>
      <c r="K14" s="24">
        <v>505365.5</v>
      </c>
      <c r="L14" s="8"/>
      <c r="M14" s="24">
        <v>3203349.33</v>
      </c>
      <c r="N14" s="8"/>
      <c r="O14" s="24">
        <f>SUM(E14,G14,I14,K14,M14)</f>
        <v>12439753.25</v>
      </c>
      <c r="P14" s="8"/>
    </row>
    <row r="15" spans="1:21" x14ac:dyDescent="0.25">
      <c r="A15" s="8"/>
      <c r="B15" s="8"/>
      <c r="C15" s="25" t="s">
        <v>54</v>
      </c>
      <c r="D15" s="15"/>
      <c r="E15" s="15" t="s">
        <v>29</v>
      </c>
      <c r="F15" s="15"/>
      <c r="G15" s="15" t="s">
        <v>30</v>
      </c>
      <c r="H15" s="15"/>
      <c r="I15" s="15" t="s">
        <v>47</v>
      </c>
      <c r="J15" s="15"/>
      <c r="K15" s="15" t="s">
        <v>31</v>
      </c>
      <c r="L15" s="15"/>
      <c r="M15" s="15" t="s">
        <v>32</v>
      </c>
      <c r="N15" s="15"/>
      <c r="O15" s="15" t="s">
        <v>33</v>
      </c>
      <c r="P15" s="8"/>
    </row>
    <row r="16" spans="1:21" x14ac:dyDescent="0.2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</row>
    <row r="17" spans="1:16" x14ac:dyDescent="0.25">
      <c r="A17" s="8"/>
      <c r="B17" s="8"/>
      <c r="C17" s="51">
        <v>44774</v>
      </c>
      <c r="D17" s="8"/>
      <c r="E17" s="24">
        <v>6079817.96</v>
      </c>
      <c r="F17" s="8"/>
      <c r="G17" s="24">
        <v>1130516.8799999999</v>
      </c>
      <c r="H17" s="45"/>
      <c r="I17" s="44">
        <v>863921.3</v>
      </c>
      <c r="J17" s="8"/>
      <c r="K17" s="24">
        <v>514224.88</v>
      </c>
      <c r="L17" s="8"/>
      <c r="M17" s="24">
        <v>3726772.14</v>
      </c>
      <c r="N17" s="8"/>
      <c r="O17" s="24">
        <f>SUM(E17,G17,I17,K17,M17)</f>
        <v>12315253.16</v>
      </c>
      <c r="P17" s="8"/>
    </row>
    <row r="18" spans="1:16" x14ac:dyDescent="0.25">
      <c r="A18" s="8"/>
      <c r="B18" s="8"/>
      <c r="C18" s="25" t="s">
        <v>54</v>
      </c>
      <c r="D18" s="15"/>
      <c r="E18" s="15" t="s">
        <v>29</v>
      </c>
      <c r="F18" s="15"/>
      <c r="G18" s="15" t="s">
        <v>30</v>
      </c>
      <c r="H18" s="15"/>
      <c r="I18" s="15" t="s">
        <v>47</v>
      </c>
      <c r="J18" s="15"/>
      <c r="K18" s="15" t="s">
        <v>31</v>
      </c>
      <c r="L18" s="15"/>
      <c r="M18" s="15" t="s">
        <v>32</v>
      </c>
      <c r="N18" s="15"/>
      <c r="O18" s="15" t="s">
        <v>33</v>
      </c>
      <c r="P18" s="8"/>
    </row>
    <row r="19" spans="1:16" x14ac:dyDescent="0.2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</row>
    <row r="20" spans="1:16" x14ac:dyDescent="0.25">
      <c r="A20" s="8"/>
      <c r="B20" s="8"/>
      <c r="C20" s="51">
        <v>44743</v>
      </c>
      <c r="D20" s="8"/>
      <c r="E20" s="24">
        <v>8145945.25</v>
      </c>
      <c r="F20" s="8"/>
      <c r="G20" s="24">
        <v>1396324.7</v>
      </c>
      <c r="H20" s="45"/>
      <c r="I20" s="44">
        <v>692830.83</v>
      </c>
      <c r="J20" s="8"/>
      <c r="K20" s="24">
        <v>577246.26</v>
      </c>
      <c r="L20" s="8"/>
      <c r="M20" s="24">
        <v>4199165.6100000003</v>
      </c>
      <c r="N20" s="8"/>
      <c r="O20" s="24">
        <f>SUM(E20,G20,I20,K20,M20)</f>
        <v>15011512.649999999</v>
      </c>
      <c r="P20" s="8"/>
    </row>
    <row r="21" spans="1:16" x14ac:dyDescent="0.25">
      <c r="A21" s="8"/>
      <c r="B21" s="8"/>
      <c r="C21" s="25" t="s">
        <v>54</v>
      </c>
      <c r="D21" s="15"/>
      <c r="E21" s="15" t="s">
        <v>29</v>
      </c>
      <c r="F21" s="15"/>
      <c r="G21" s="15" t="s">
        <v>30</v>
      </c>
      <c r="H21" s="15"/>
      <c r="I21" s="15" t="s">
        <v>47</v>
      </c>
      <c r="J21" s="15"/>
      <c r="K21" s="15" t="s">
        <v>31</v>
      </c>
      <c r="L21" s="15"/>
      <c r="M21" s="15" t="s">
        <v>32</v>
      </c>
      <c r="N21" s="15"/>
      <c r="O21" s="15" t="s">
        <v>33</v>
      </c>
      <c r="P21" s="8"/>
    </row>
    <row r="22" spans="1:16" x14ac:dyDescent="0.2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</row>
    <row r="23" spans="1:16" x14ac:dyDescent="0.25">
      <c r="A23" s="8"/>
      <c r="B23" s="8"/>
      <c r="C23" s="51">
        <v>44713</v>
      </c>
      <c r="D23" s="8"/>
      <c r="E23" s="24">
        <v>5922721.7199999997</v>
      </c>
      <c r="F23" s="8"/>
      <c r="G23" s="24">
        <v>1216720.1499999999</v>
      </c>
      <c r="H23" s="45"/>
      <c r="I23" s="44">
        <v>792009.09</v>
      </c>
      <c r="J23" s="8"/>
      <c r="K23" s="24">
        <v>604288.06000000006</v>
      </c>
      <c r="L23" s="8"/>
      <c r="M23" s="24">
        <v>4139877</v>
      </c>
      <c r="N23" s="8"/>
      <c r="O23" s="24">
        <f>SUM(E23,G23,I23,K23,M23)</f>
        <v>12675616.02</v>
      </c>
      <c r="P23" s="8"/>
    </row>
    <row r="24" spans="1:16" x14ac:dyDescent="0.25">
      <c r="A24" s="8"/>
      <c r="B24" s="8"/>
      <c r="C24" s="25" t="s">
        <v>54</v>
      </c>
      <c r="D24" s="15"/>
      <c r="E24" s="15" t="s">
        <v>29</v>
      </c>
      <c r="F24" s="15"/>
      <c r="G24" s="15" t="s">
        <v>30</v>
      </c>
      <c r="H24" s="15"/>
      <c r="I24" s="15" t="s">
        <v>47</v>
      </c>
      <c r="J24" s="15"/>
      <c r="K24" s="15" t="s">
        <v>31</v>
      </c>
      <c r="L24" s="15"/>
      <c r="M24" s="15" t="s">
        <v>32</v>
      </c>
      <c r="N24" s="15"/>
      <c r="O24" s="15" t="s">
        <v>33</v>
      </c>
      <c r="P24" s="8"/>
    </row>
    <row r="25" spans="1:16" x14ac:dyDescent="0.2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</row>
    <row r="26" spans="1:16" x14ac:dyDescent="0.25">
      <c r="A26" s="8"/>
      <c r="B26" s="8"/>
      <c r="C26" s="51">
        <v>44682</v>
      </c>
      <c r="D26" s="8"/>
      <c r="E26" s="24">
        <v>5375524.6499999994</v>
      </c>
      <c r="F26" s="8"/>
      <c r="G26" s="24">
        <v>1336520.54</v>
      </c>
      <c r="H26" s="45"/>
      <c r="I26" s="44">
        <v>782576.81</v>
      </c>
      <c r="J26" s="8"/>
      <c r="K26" s="24">
        <v>532060.39</v>
      </c>
      <c r="L26" s="8"/>
      <c r="M26" s="24">
        <v>4128560.19</v>
      </c>
      <c r="N26" s="8"/>
      <c r="O26" s="24">
        <f>SUM(E26,G26,I26,K26,M26)</f>
        <v>12155242.58</v>
      </c>
      <c r="P26" s="8"/>
    </row>
    <row r="27" spans="1:16" x14ac:dyDescent="0.25">
      <c r="A27" s="8"/>
      <c r="B27" s="8"/>
      <c r="C27" s="25" t="s">
        <v>54</v>
      </c>
      <c r="D27" s="15"/>
      <c r="E27" s="15" t="s">
        <v>29</v>
      </c>
      <c r="F27" s="15"/>
      <c r="G27" s="15" t="s">
        <v>30</v>
      </c>
      <c r="H27" s="15"/>
      <c r="I27" s="15" t="s">
        <v>47</v>
      </c>
      <c r="J27" s="15"/>
      <c r="K27" s="15" t="s">
        <v>31</v>
      </c>
      <c r="L27" s="15"/>
      <c r="M27" s="15" t="s">
        <v>32</v>
      </c>
      <c r="N27" s="15"/>
      <c r="O27" s="15" t="s">
        <v>33</v>
      </c>
      <c r="P27" s="8"/>
    </row>
    <row r="28" spans="1:16" x14ac:dyDescent="0.2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</row>
    <row r="29" spans="1:16" x14ac:dyDescent="0.25">
      <c r="A29" s="8"/>
      <c r="B29" s="8"/>
      <c r="C29" s="51">
        <v>44652</v>
      </c>
      <c r="D29" s="8"/>
      <c r="E29" s="24">
        <v>5878114.9199999999</v>
      </c>
      <c r="F29" s="8"/>
      <c r="G29" s="24">
        <v>1273076.33</v>
      </c>
      <c r="H29" s="45"/>
      <c r="I29" s="44">
        <v>697231.5</v>
      </c>
      <c r="J29" s="8"/>
      <c r="K29" s="24">
        <v>500038.75</v>
      </c>
      <c r="L29" s="8"/>
      <c r="M29" s="24">
        <v>4160633.56</v>
      </c>
      <c r="N29" s="8"/>
      <c r="O29" s="24">
        <f>SUM(E29,G29,I29,K29,M29)</f>
        <v>12509095.060000001</v>
      </c>
      <c r="P29" s="8"/>
    </row>
    <row r="30" spans="1:16" x14ac:dyDescent="0.25">
      <c r="A30" s="8"/>
      <c r="B30" s="8"/>
      <c r="C30" s="25" t="s">
        <v>54</v>
      </c>
      <c r="D30" s="15"/>
      <c r="E30" s="15" t="s">
        <v>29</v>
      </c>
      <c r="F30" s="15"/>
      <c r="G30" s="15" t="s">
        <v>30</v>
      </c>
      <c r="H30" s="15"/>
      <c r="I30" s="15" t="s">
        <v>47</v>
      </c>
      <c r="J30" s="15"/>
      <c r="K30" s="15" t="s">
        <v>31</v>
      </c>
      <c r="L30" s="15"/>
      <c r="M30" s="15" t="s">
        <v>32</v>
      </c>
      <c r="N30" s="15"/>
      <c r="O30" s="15" t="s">
        <v>33</v>
      </c>
      <c r="P30" s="8"/>
    </row>
    <row r="31" spans="1:16" x14ac:dyDescent="0.2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</row>
    <row r="32" spans="1:16" x14ac:dyDescent="0.25">
      <c r="A32" s="8"/>
      <c r="B32" s="8"/>
      <c r="C32" s="51">
        <v>44651</v>
      </c>
      <c r="D32" s="8"/>
      <c r="E32" s="24">
        <v>6036469.8199999994</v>
      </c>
      <c r="F32" s="8"/>
      <c r="G32" s="24">
        <v>1179407.31</v>
      </c>
      <c r="H32" s="45"/>
      <c r="I32" s="44">
        <v>705165.18</v>
      </c>
      <c r="J32" s="8"/>
      <c r="K32" s="24">
        <v>549508.55000000005</v>
      </c>
      <c r="L32" s="8"/>
      <c r="M32" s="24">
        <v>4241241.43</v>
      </c>
      <c r="N32" s="8"/>
      <c r="O32" s="24">
        <f>SUM(E32,G32,I32,K32,M32)</f>
        <v>12711792.289999999</v>
      </c>
      <c r="P32" s="8"/>
    </row>
    <row r="33" spans="1:16" x14ac:dyDescent="0.25">
      <c r="A33" s="8"/>
      <c r="B33" s="8"/>
      <c r="C33" s="25" t="s">
        <v>54</v>
      </c>
      <c r="D33" s="15"/>
      <c r="E33" s="15" t="s">
        <v>29</v>
      </c>
      <c r="F33" s="15"/>
      <c r="G33" s="15" t="s">
        <v>30</v>
      </c>
      <c r="H33" s="15"/>
      <c r="I33" s="15" t="s">
        <v>47</v>
      </c>
      <c r="J33" s="15"/>
      <c r="K33" s="15" t="s">
        <v>31</v>
      </c>
      <c r="L33" s="15"/>
      <c r="M33" s="15" t="s">
        <v>32</v>
      </c>
      <c r="N33" s="15"/>
      <c r="O33" s="15" t="s">
        <v>33</v>
      </c>
      <c r="P33" s="8"/>
    </row>
    <row r="34" spans="1:16" x14ac:dyDescent="0.2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</row>
    <row r="35" spans="1:16" x14ac:dyDescent="0.25">
      <c r="A35" s="8"/>
      <c r="B35" s="8"/>
      <c r="C35" s="51">
        <v>44620</v>
      </c>
      <c r="D35" s="8"/>
      <c r="E35" s="24">
        <v>6619506.5700000003</v>
      </c>
      <c r="F35" s="8"/>
      <c r="G35" s="24">
        <v>1484422.35</v>
      </c>
      <c r="H35" s="45"/>
      <c r="I35" s="44">
        <v>840039.84</v>
      </c>
      <c r="J35" s="8"/>
      <c r="K35" s="24">
        <v>684012.38</v>
      </c>
      <c r="L35" s="8"/>
      <c r="M35" s="24">
        <v>4315761.84</v>
      </c>
      <c r="N35" s="8"/>
      <c r="O35" s="24">
        <f>SUM(E35,G35,I35,K35,M35)</f>
        <v>13943742.98</v>
      </c>
      <c r="P35" s="8"/>
    </row>
    <row r="36" spans="1:16" x14ac:dyDescent="0.25">
      <c r="A36" s="8"/>
      <c r="B36" s="8"/>
      <c r="C36" s="25" t="s">
        <v>54</v>
      </c>
      <c r="D36" s="15"/>
      <c r="E36" s="15" t="s">
        <v>29</v>
      </c>
      <c r="F36" s="15"/>
      <c r="G36" s="15" t="s">
        <v>30</v>
      </c>
      <c r="H36" s="15"/>
      <c r="I36" s="15" t="s">
        <v>47</v>
      </c>
      <c r="J36" s="15"/>
      <c r="K36" s="15" t="s">
        <v>31</v>
      </c>
      <c r="L36" s="15"/>
      <c r="M36" s="15" t="s">
        <v>32</v>
      </c>
      <c r="N36" s="15"/>
      <c r="O36" s="15" t="s">
        <v>33</v>
      </c>
      <c r="P36" s="8"/>
    </row>
    <row r="37" spans="1:16" x14ac:dyDescent="0.2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</row>
    <row r="38" spans="1:16" x14ac:dyDescent="0.25">
      <c r="A38" s="8"/>
      <c r="B38" s="8"/>
      <c r="C38" s="51">
        <v>44592</v>
      </c>
      <c r="D38" s="8"/>
      <c r="E38" s="24">
        <v>6140473.5899999999</v>
      </c>
      <c r="F38" s="8"/>
      <c r="G38" s="24">
        <v>1466079.34</v>
      </c>
      <c r="H38" s="45"/>
      <c r="I38" s="44">
        <v>920658.99</v>
      </c>
      <c r="J38" s="8"/>
      <c r="K38" s="24">
        <v>583586.6</v>
      </c>
      <c r="L38" s="8"/>
      <c r="M38" s="24">
        <v>4274429.57</v>
      </c>
      <c r="N38" s="8"/>
      <c r="O38" s="24">
        <f>SUM(E38,G38,I38,K38,M38)</f>
        <v>13385228.09</v>
      </c>
      <c r="P38" s="8"/>
    </row>
    <row r="39" spans="1:16" x14ac:dyDescent="0.25">
      <c r="A39" s="8"/>
      <c r="B39" s="8"/>
      <c r="C39" s="25" t="s">
        <v>54</v>
      </c>
      <c r="D39" s="15"/>
      <c r="E39" s="15" t="s">
        <v>29</v>
      </c>
      <c r="F39" s="15"/>
      <c r="G39" s="15" t="s">
        <v>30</v>
      </c>
      <c r="H39" s="15"/>
      <c r="I39" s="15" t="s">
        <v>47</v>
      </c>
      <c r="J39" s="15"/>
      <c r="K39" s="15" t="s">
        <v>31</v>
      </c>
      <c r="L39" s="15"/>
      <c r="M39" s="15" t="s">
        <v>32</v>
      </c>
      <c r="N39" s="15"/>
      <c r="O39" s="15" t="s">
        <v>33</v>
      </c>
      <c r="P39" s="8"/>
    </row>
    <row r="40" spans="1:16" x14ac:dyDescent="0.2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</row>
    <row r="41" spans="1:16" x14ac:dyDescent="0.25">
      <c r="A41" s="8"/>
      <c r="B41" s="8"/>
      <c r="C41" s="51">
        <v>44531</v>
      </c>
      <c r="D41" s="8"/>
      <c r="E41" s="24">
        <v>6805237.8600000003</v>
      </c>
      <c r="F41" s="8"/>
      <c r="G41" s="24">
        <v>1741310.9</v>
      </c>
      <c r="H41" s="45"/>
      <c r="I41" s="44">
        <v>878398.5</v>
      </c>
      <c r="J41" s="8"/>
      <c r="K41" s="24">
        <v>600956.11</v>
      </c>
      <c r="L41" s="8"/>
      <c r="M41" s="24">
        <v>4279128.4400000004</v>
      </c>
      <c r="N41" s="8"/>
      <c r="O41" s="24">
        <f>SUM(E41,G41,I41,K41,M41)</f>
        <v>14305031.809999999</v>
      </c>
      <c r="P41" s="8"/>
    </row>
    <row r="42" spans="1:16" x14ac:dyDescent="0.25">
      <c r="A42" s="8"/>
      <c r="B42" s="8"/>
      <c r="C42" s="25" t="s">
        <v>54</v>
      </c>
      <c r="D42" s="15"/>
      <c r="E42" s="15" t="s">
        <v>29</v>
      </c>
      <c r="F42" s="15"/>
      <c r="G42" s="15" t="s">
        <v>30</v>
      </c>
      <c r="H42" s="15"/>
      <c r="I42" s="15" t="s">
        <v>47</v>
      </c>
      <c r="J42" s="15"/>
      <c r="K42" s="15" t="s">
        <v>31</v>
      </c>
      <c r="L42" s="15"/>
      <c r="M42" s="15" t="s">
        <v>32</v>
      </c>
      <c r="N42" s="15"/>
      <c r="O42" s="15" t="s">
        <v>33</v>
      </c>
      <c r="P42" s="8"/>
    </row>
    <row r="43" spans="1:16" x14ac:dyDescent="0.2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</row>
    <row r="44" spans="1:16" x14ac:dyDescent="0.25">
      <c r="A44" s="8"/>
      <c r="B44" s="8"/>
      <c r="C44" s="51">
        <v>44501</v>
      </c>
      <c r="D44" s="8"/>
      <c r="E44" s="24">
        <v>7457076.2000000002</v>
      </c>
      <c r="F44" s="8"/>
      <c r="G44" s="24">
        <v>1586912.57</v>
      </c>
      <c r="H44" s="45"/>
      <c r="I44" s="44">
        <v>869963.1</v>
      </c>
      <c r="J44" s="8"/>
      <c r="K44" s="24">
        <v>564619.98</v>
      </c>
      <c r="L44" s="8"/>
      <c r="M44" s="24">
        <v>4291716.7</v>
      </c>
      <c r="N44" s="8"/>
      <c r="O44" s="24">
        <f>SUM(E44,G44,I44,K44,M44)</f>
        <v>14770288.550000001</v>
      </c>
      <c r="P44" s="8"/>
    </row>
    <row r="45" spans="1:16" ht="30" x14ac:dyDescent="0.25">
      <c r="A45" s="8"/>
      <c r="B45" s="8"/>
      <c r="C45" s="25" t="s">
        <v>35</v>
      </c>
      <c r="D45" s="15"/>
      <c r="E45" s="15" t="s">
        <v>29</v>
      </c>
      <c r="F45" s="15"/>
      <c r="G45" s="15" t="s">
        <v>30</v>
      </c>
      <c r="H45" s="15"/>
      <c r="I45" s="15" t="s">
        <v>47</v>
      </c>
      <c r="J45" s="15"/>
      <c r="K45" s="15" t="s">
        <v>31</v>
      </c>
      <c r="L45" s="15"/>
      <c r="M45" s="15" t="s">
        <v>32</v>
      </c>
      <c r="N45" s="15"/>
      <c r="O45" s="15" t="s">
        <v>33</v>
      </c>
      <c r="P45" s="8"/>
    </row>
    <row r="46" spans="1:16" x14ac:dyDescent="0.2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</row>
    <row r="47" spans="1:16" x14ac:dyDescent="0.25">
      <c r="A47" s="8"/>
      <c r="B47" s="8"/>
      <c r="C47" s="51">
        <v>44470</v>
      </c>
      <c r="D47" s="8"/>
      <c r="E47" s="24">
        <v>7541282.7199999997</v>
      </c>
      <c r="F47" s="8"/>
      <c r="G47" s="24">
        <v>1493609.77</v>
      </c>
      <c r="H47" s="45"/>
      <c r="I47" s="44">
        <v>798533.49</v>
      </c>
      <c r="J47" s="8"/>
      <c r="K47" s="24">
        <v>621086.19999999995</v>
      </c>
      <c r="L47" s="8"/>
      <c r="M47" s="24">
        <v>4190498.37</v>
      </c>
      <c r="N47" s="8"/>
      <c r="O47" s="24">
        <f>SUM(E47,G47,I47,K47,M47)</f>
        <v>14645010.550000001</v>
      </c>
      <c r="P47" s="8"/>
    </row>
    <row r="48" spans="1:16" ht="30" x14ac:dyDescent="0.25">
      <c r="A48" s="8"/>
      <c r="B48" s="8"/>
      <c r="C48" s="25" t="s">
        <v>36</v>
      </c>
      <c r="D48" s="15"/>
      <c r="E48" s="15" t="s">
        <v>29</v>
      </c>
      <c r="F48" s="15"/>
      <c r="G48" s="15" t="s">
        <v>30</v>
      </c>
      <c r="H48" s="15"/>
      <c r="I48" s="15" t="s">
        <v>47</v>
      </c>
      <c r="J48" s="15"/>
      <c r="K48" s="15" t="s">
        <v>31</v>
      </c>
      <c r="L48" s="15"/>
      <c r="M48" s="15" t="s">
        <v>32</v>
      </c>
      <c r="N48" s="15"/>
      <c r="O48" s="15" t="s">
        <v>33</v>
      </c>
      <c r="P48" s="8"/>
    </row>
    <row r="49" spans="1:16" x14ac:dyDescent="0.2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</row>
    <row r="50" spans="1:16" x14ac:dyDescent="0.25">
      <c r="A50" s="8"/>
      <c r="B50" s="8"/>
      <c r="C50" s="51">
        <v>44440</v>
      </c>
      <c r="D50" s="8"/>
      <c r="E50" s="24">
        <v>6943451.2699999996</v>
      </c>
      <c r="F50" s="8"/>
      <c r="G50" s="24">
        <v>1662683.01</v>
      </c>
      <c r="H50" s="45"/>
      <c r="I50" s="44">
        <v>1139555.81</v>
      </c>
      <c r="J50" s="8"/>
      <c r="K50" s="24">
        <v>518672.04</v>
      </c>
      <c r="L50" s="8"/>
      <c r="M50" s="24">
        <v>4234798.76</v>
      </c>
      <c r="N50" s="8"/>
      <c r="O50" s="24">
        <f>SUM(E50,G50,I50,K50,M50)</f>
        <v>14499160.889999999</v>
      </c>
      <c r="P50" s="8"/>
    </row>
    <row r="51" spans="1:16" ht="30" x14ac:dyDescent="0.25">
      <c r="A51" s="8"/>
      <c r="B51" s="8"/>
      <c r="C51" s="25" t="s">
        <v>36</v>
      </c>
      <c r="D51" s="15"/>
      <c r="E51" s="15" t="s">
        <v>29</v>
      </c>
      <c r="F51" s="15"/>
      <c r="G51" s="15" t="s">
        <v>30</v>
      </c>
      <c r="H51" s="15"/>
      <c r="I51" s="15" t="s">
        <v>47</v>
      </c>
      <c r="J51" s="15"/>
      <c r="K51" s="15" t="s">
        <v>31</v>
      </c>
      <c r="L51" s="15"/>
      <c r="M51" s="15" t="s">
        <v>32</v>
      </c>
      <c r="N51" s="15"/>
      <c r="O51" s="15" t="s">
        <v>33</v>
      </c>
      <c r="P51" s="8"/>
    </row>
    <row r="52" spans="1:16" x14ac:dyDescent="0.2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1:16" x14ac:dyDescent="0.25">
      <c r="A53" s="8"/>
      <c r="B53" s="8"/>
      <c r="C53" s="51">
        <v>44409</v>
      </c>
      <c r="D53" s="8"/>
      <c r="E53" s="24">
        <v>6123333.6600000001</v>
      </c>
      <c r="F53" s="8"/>
      <c r="G53" s="24">
        <v>1861245.28</v>
      </c>
      <c r="H53" s="45"/>
      <c r="I53" s="44">
        <v>767810.22</v>
      </c>
      <c r="J53" s="8"/>
      <c r="K53" s="24">
        <v>549952.41</v>
      </c>
      <c r="L53" s="8"/>
      <c r="M53" s="24">
        <v>4257383.18</v>
      </c>
      <c r="N53" s="8"/>
      <c r="O53" s="24">
        <f>SUM(E53,G53,I53,K53,M53)</f>
        <v>13559724.75</v>
      </c>
      <c r="P53" s="8"/>
    </row>
    <row r="54" spans="1:16" ht="30" x14ac:dyDescent="0.25">
      <c r="A54" s="8"/>
      <c r="B54" s="8"/>
      <c r="C54" s="25" t="s">
        <v>36</v>
      </c>
      <c r="D54" s="15"/>
      <c r="E54" s="15" t="s">
        <v>29</v>
      </c>
      <c r="F54" s="15"/>
      <c r="G54" s="15" t="s">
        <v>30</v>
      </c>
      <c r="H54" s="15"/>
      <c r="I54" s="15" t="s">
        <v>47</v>
      </c>
      <c r="J54" s="15"/>
      <c r="K54" s="15" t="s">
        <v>31</v>
      </c>
      <c r="L54" s="15"/>
      <c r="M54" s="15" t="s">
        <v>32</v>
      </c>
      <c r="N54" s="15"/>
      <c r="O54" s="15" t="s">
        <v>33</v>
      </c>
      <c r="P54" s="8"/>
    </row>
    <row r="55" spans="1:16" x14ac:dyDescent="0.2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</row>
    <row r="56" spans="1:16" x14ac:dyDescent="0.25">
      <c r="A56" s="8"/>
      <c r="B56" s="8"/>
      <c r="C56" s="51">
        <v>44378</v>
      </c>
      <c r="D56" s="8"/>
      <c r="E56" s="24">
        <v>7174245.1500000004</v>
      </c>
      <c r="F56" s="8"/>
      <c r="G56" s="24">
        <v>1279789.17</v>
      </c>
      <c r="H56" s="45"/>
      <c r="I56" s="44">
        <v>744124.07</v>
      </c>
      <c r="J56" s="8"/>
      <c r="K56" s="24">
        <v>587555.57999999996</v>
      </c>
      <c r="L56" s="8"/>
      <c r="M56" s="24">
        <v>4210269.26</v>
      </c>
      <c r="N56" s="8"/>
      <c r="O56" s="24">
        <f>SUM(E56,G56,I56,K56,M56)</f>
        <v>13995983.23</v>
      </c>
      <c r="P56" s="8"/>
    </row>
    <row r="57" spans="1:16" ht="30" x14ac:dyDescent="0.25">
      <c r="A57" s="8"/>
      <c r="B57" s="8"/>
      <c r="C57" s="25" t="s">
        <v>36</v>
      </c>
      <c r="D57" s="15"/>
      <c r="E57" s="15" t="s">
        <v>29</v>
      </c>
      <c r="F57" s="15"/>
      <c r="G57" s="15" t="s">
        <v>30</v>
      </c>
      <c r="H57" s="15"/>
      <c r="I57" s="15" t="s">
        <v>47</v>
      </c>
      <c r="J57" s="15"/>
      <c r="K57" s="15" t="s">
        <v>31</v>
      </c>
      <c r="L57" s="15"/>
      <c r="M57" s="15" t="s">
        <v>32</v>
      </c>
      <c r="N57" s="15"/>
      <c r="O57" s="15" t="s">
        <v>33</v>
      </c>
      <c r="P57" s="8"/>
    </row>
    <row r="58" spans="1:16" x14ac:dyDescent="0.2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</row>
    <row r="59" spans="1:16" x14ac:dyDescent="0.25">
      <c r="A59" s="8"/>
      <c r="B59" s="8"/>
      <c r="C59" s="51">
        <v>44348</v>
      </c>
      <c r="D59" s="8"/>
      <c r="E59" s="24">
        <v>5681848.2000000002</v>
      </c>
      <c r="F59" s="8"/>
      <c r="G59" s="24">
        <v>1346318.78</v>
      </c>
      <c r="H59" s="45"/>
      <c r="I59" s="44">
        <v>802276.19</v>
      </c>
      <c r="J59" s="8"/>
      <c r="K59" s="24">
        <v>561283.43999999994</v>
      </c>
      <c r="L59" s="8"/>
      <c r="M59" s="24">
        <v>4225375</v>
      </c>
      <c r="N59" s="8"/>
      <c r="O59" s="24">
        <f>SUM(E59,G59,I59,K59,M59)</f>
        <v>12617101.609999999</v>
      </c>
      <c r="P59" s="8"/>
    </row>
    <row r="60" spans="1:16" ht="30" x14ac:dyDescent="0.25">
      <c r="A60" s="8"/>
      <c r="B60" s="8"/>
      <c r="C60" s="25" t="s">
        <v>36</v>
      </c>
      <c r="D60" s="15"/>
      <c r="E60" s="15" t="s">
        <v>29</v>
      </c>
      <c r="F60" s="15"/>
      <c r="G60" s="15" t="s">
        <v>30</v>
      </c>
      <c r="H60" s="15"/>
      <c r="I60" s="15" t="s">
        <v>47</v>
      </c>
      <c r="J60" s="15"/>
      <c r="K60" s="15" t="s">
        <v>31</v>
      </c>
      <c r="L60" s="15"/>
      <c r="M60" s="15" t="s">
        <v>32</v>
      </c>
      <c r="N60" s="15"/>
      <c r="O60" s="15" t="s">
        <v>33</v>
      </c>
      <c r="P60" s="8"/>
    </row>
    <row r="61" spans="1:16" x14ac:dyDescent="0.2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</row>
    <row r="62" spans="1:16" x14ac:dyDescent="0.25">
      <c r="A62" s="8"/>
      <c r="B62" s="8"/>
      <c r="C62" s="51">
        <v>44317</v>
      </c>
      <c r="D62" s="8"/>
      <c r="E62" s="24">
        <v>5991854.4499999993</v>
      </c>
      <c r="F62" s="8"/>
      <c r="G62" s="24">
        <v>1399216.13</v>
      </c>
      <c r="H62" s="45"/>
      <c r="I62" s="44">
        <v>801947.92</v>
      </c>
      <c r="J62" s="8"/>
      <c r="K62" s="24">
        <v>643621.52</v>
      </c>
      <c r="L62" s="8"/>
      <c r="M62" s="24">
        <v>3922712.98</v>
      </c>
      <c r="N62" s="8"/>
      <c r="O62" s="24">
        <f>SUM(E62,G62,I62,K62,M62)</f>
        <v>12759353</v>
      </c>
      <c r="P62" s="8"/>
    </row>
    <row r="63" spans="1:16" ht="30" x14ac:dyDescent="0.25">
      <c r="A63" s="8"/>
      <c r="B63" s="8"/>
      <c r="C63" s="25" t="s">
        <v>36</v>
      </c>
      <c r="D63" s="15"/>
      <c r="E63" s="15" t="s">
        <v>29</v>
      </c>
      <c r="F63" s="15"/>
      <c r="G63" s="15" t="s">
        <v>30</v>
      </c>
      <c r="H63" s="15"/>
      <c r="I63" s="15" t="s">
        <v>47</v>
      </c>
      <c r="J63" s="15"/>
      <c r="K63" s="15" t="s">
        <v>31</v>
      </c>
      <c r="L63" s="15"/>
      <c r="M63" s="15" t="s">
        <v>32</v>
      </c>
      <c r="N63" s="15"/>
      <c r="O63" s="15" t="s">
        <v>33</v>
      </c>
      <c r="P63" s="8"/>
    </row>
    <row r="64" spans="1:16" x14ac:dyDescent="0.2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</row>
    <row r="65" spans="1:16" x14ac:dyDescent="0.25">
      <c r="A65" s="8"/>
      <c r="B65" s="8"/>
      <c r="C65" s="51">
        <v>44287</v>
      </c>
      <c r="D65" s="8"/>
      <c r="E65" s="24">
        <v>5466347.4199999999</v>
      </c>
      <c r="F65" s="8"/>
      <c r="G65" s="24">
        <v>1287629.42</v>
      </c>
      <c r="H65" s="45"/>
      <c r="I65" s="44">
        <v>883522.09</v>
      </c>
      <c r="J65" s="8"/>
      <c r="K65" s="24">
        <v>557360.07999999996</v>
      </c>
      <c r="L65" s="8"/>
      <c r="M65" s="24">
        <v>3874364.35</v>
      </c>
      <c r="N65" s="8"/>
      <c r="O65" s="24">
        <f>SUM(E65,G65,I65,K65,M65)</f>
        <v>12069223.359999999</v>
      </c>
      <c r="P65" s="8"/>
    </row>
    <row r="66" spans="1:16" ht="30" x14ac:dyDescent="0.25">
      <c r="A66" s="8"/>
      <c r="B66" s="8"/>
      <c r="C66" s="25" t="s">
        <v>36</v>
      </c>
      <c r="D66" s="15"/>
      <c r="E66" s="15" t="s">
        <v>29</v>
      </c>
      <c r="F66" s="15"/>
      <c r="G66" s="15" t="s">
        <v>30</v>
      </c>
      <c r="H66" s="15"/>
      <c r="I66" s="15" t="s">
        <v>47</v>
      </c>
      <c r="J66" s="15"/>
      <c r="K66" s="15" t="s">
        <v>31</v>
      </c>
      <c r="L66" s="15"/>
      <c r="M66" s="15" t="s">
        <v>32</v>
      </c>
      <c r="N66" s="15"/>
      <c r="O66" s="15" t="s">
        <v>33</v>
      </c>
      <c r="P66" s="8"/>
    </row>
    <row r="67" spans="1:16" x14ac:dyDescent="0.2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</row>
    <row r="68" spans="1:16" x14ac:dyDescent="0.25">
      <c r="A68" s="8"/>
      <c r="B68" s="8"/>
      <c r="C68" s="51">
        <v>44256</v>
      </c>
      <c r="D68" s="8"/>
      <c r="E68" s="24">
        <v>5222333.49</v>
      </c>
      <c r="F68" s="8"/>
      <c r="G68" s="24">
        <v>1505379.9</v>
      </c>
      <c r="H68" s="45"/>
      <c r="I68" s="44">
        <v>795996.13</v>
      </c>
      <c r="J68" s="8"/>
      <c r="K68" s="24">
        <v>598187.38</v>
      </c>
      <c r="L68" s="8"/>
      <c r="M68" s="24">
        <v>3910555.3200000003</v>
      </c>
      <c r="N68" s="8"/>
      <c r="O68" s="24">
        <f>SUM(E68,G68,I68,K68,M68)</f>
        <v>12032452.220000001</v>
      </c>
      <c r="P68" s="8"/>
    </row>
    <row r="69" spans="1:16" ht="30" x14ac:dyDescent="0.25">
      <c r="A69" s="8"/>
      <c r="B69" s="8"/>
      <c r="C69" s="25" t="s">
        <v>36</v>
      </c>
      <c r="D69" s="15"/>
      <c r="E69" s="15" t="s">
        <v>29</v>
      </c>
      <c r="F69" s="15"/>
      <c r="G69" s="15" t="s">
        <v>30</v>
      </c>
      <c r="H69" s="15"/>
      <c r="I69" s="15" t="s">
        <v>47</v>
      </c>
      <c r="J69" s="15"/>
      <c r="K69" s="15" t="s">
        <v>31</v>
      </c>
      <c r="L69" s="15"/>
      <c r="M69" s="15" t="s">
        <v>32</v>
      </c>
      <c r="N69" s="15"/>
      <c r="O69" s="15" t="s">
        <v>33</v>
      </c>
      <c r="P69" s="8"/>
    </row>
    <row r="70" spans="1:16" x14ac:dyDescent="0.2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</row>
    <row r="71" spans="1:16" x14ac:dyDescent="0.25">
      <c r="A71" s="8"/>
      <c r="B71" s="8"/>
      <c r="C71" s="51">
        <v>44228</v>
      </c>
      <c r="D71" s="8"/>
      <c r="E71" s="24">
        <v>6389256.4299999997</v>
      </c>
      <c r="F71" s="8"/>
      <c r="G71" s="24">
        <v>1523452.14</v>
      </c>
      <c r="H71" s="45"/>
      <c r="I71" s="44">
        <v>922568.87</v>
      </c>
      <c r="J71" s="8"/>
      <c r="K71" s="24">
        <v>660900.6</v>
      </c>
      <c r="L71" s="8"/>
      <c r="M71" s="24">
        <v>3979640.65</v>
      </c>
      <c r="N71" s="8"/>
      <c r="O71" s="24">
        <f>SUM(E71,G71,I71,K71,M71)</f>
        <v>13475818.689999999</v>
      </c>
      <c r="P71" s="8"/>
    </row>
    <row r="72" spans="1:16" ht="30" x14ac:dyDescent="0.25">
      <c r="A72" s="8"/>
      <c r="B72" s="8"/>
      <c r="C72" s="25" t="s">
        <v>36</v>
      </c>
      <c r="D72" s="15"/>
      <c r="E72" s="15" t="s">
        <v>29</v>
      </c>
      <c r="F72" s="15"/>
      <c r="G72" s="15" t="s">
        <v>30</v>
      </c>
      <c r="H72" s="15"/>
      <c r="I72" s="15" t="s">
        <v>47</v>
      </c>
      <c r="J72" s="15"/>
      <c r="K72" s="15" t="s">
        <v>31</v>
      </c>
      <c r="L72" s="15"/>
      <c r="M72" s="15" t="s">
        <v>32</v>
      </c>
      <c r="N72" s="15"/>
      <c r="O72" s="15" t="s">
        <v>33</v>
      </c>
      <c r="P72" s="8"/>
    </row>
    <row r="73" spans="1:16" x14ac:dyDescent="0.2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</row>
    <row r="74" spans="1:16" x14ac:dyDescent="0.25">
      <c r="A74" s="8"/>
      <c r="B74" s="8"/>
      <c r="C74" s="51">
        <v>44197</v>
      </c>
      <c r="D74" s="8"/>
      <c r="E74" s="24">
        <v>6402607.6200000001</v>
      </c>
      <c r="F74" s="8"/>
      <c r="G74" s="24">
        <v>1605667.5</v>
      </c>
      <c r="H74" s="45"/>
      <c r="I74" s="44">
        <v>943966.95</v>
      </c>
      <c r="J74" s="8"/>
      <c r="K74" s="24">
        <v>672367.65</v>
      </c>
      <c r="L74" s="8"/>
      <c r="M74" s="24">
        <v>3916487.77</v>
      </c>
      <c r="N74" s="8"/>
      <c r="O74" s="24">
        <f>SUM(E74,G74,I74,K74,M74)</f>
        <v>13541097.49</v>
      </c>
      <c r="P74" s="8"/>
    </row>
    <row r="75" spans="1:16" ht="30" x14ac:dyDescent="0.25">
      <c r="A75" s="8"/>
      <c r="B75" s="8"/>
      <c r="C75" s="25" t="s">
        <v>36</v>
      </c>
      <c r="D75" s="15"/>
      <c r="E75" s="15" t="s">
        <v>29</v>
      </c>
      <c r="F75" s="15"/>
      <c r="G75" s="15" t="s">
        <v>30</v>
      </c>
      <c r="H75" s="15"/>
      <c r="I75" s="15" t="s">
        <v>47</v>
      </c>
      <c r="J75" s="15"/>
      <c r="K75" s="15" t="s">
        <v>31</v>
      </c>
      <c r="L75" s="15"/>
      <c r="M75" s="15" t="s">
        <v>32</v>
      </c>
      <c r="N75" s="15"/>
      <c r="O75" s="15" t="s">
        <v>33</v>
      </c>
      <c r="P75" s="8"/>
    </row>
    <row r="76" spans="1:16" x14ac:dyDescent="0.2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</row>
    <row r="77" spans="1:16" x14ac:dyDescent="0.25">
      <c r="A77" s="8"/>
      <c r="B77" s="8"/>
      <c r="C77" s="51">
        <v>44166</v>
      </c>
      <c r="D77" s="8"/>
      <c r="E77" s="24">
        <v>6546503.9700000007</v>
      </c>
      <c r="F77" s="8"/>
      <c r="G77" s="24">
        <v>1719164.47</v>
      </c>
      <c r="H77" s="45"/>
      <c r="I77" s="44">
        <v>836161.19</v>
      </c>
      <c r="J77" s="8"/>
      <c r="K77" s="24">
        <v>671650.96</v>
      </c>
      <c r="L77" s="8"/>
      <c r="M77" s="24">
        <v>4090886.0700000003</v>
      </c>
      <c r="N77" s="8"/>
      <c r="O77" s="24">
        <f>SUM(E77,G77,I77,K77,M77)</f>
        <v>13864366.66</v>
      </c>
      <c r="P77" s="8"/>
    </row>
    <row r="78" spans="1:16" ht="30" x14ac:dyDescent="0.25">
      <c r="A78" s="8"/>
      <c r="B78" s="8"/>
      <c r="C78" s="25" t="s">
        <v>36</v>
      </c>
      <c r="D78" s="15"/>
      <c r="E78" s="15" t="s">
        <v>29</v>
      </c>
      <c r="F78" s="15"/>
      <c r="G78" s="15" t="s">
        <v>30</v>
      </c>
      <c r="H78" s="15"/>
      <c r="I78" s="15" t="s">
        <v>47</v>
      </c>
      <c r="J78" s="15"/>
      <c r="K78" s="15" t="s">
        <v>31</v>
      </c>
      <c r="L78" s="15"/>
      <c r="M78" s="15" t="s">
        <v>32</v>
      </c>
      <c r="N78" s="15"/>
      <c r="O78" s="15" t="s">
        <v>33</v>
      </c>
      <c r="P78" s="8"/>
    </row>
    <row r="79" spans="1:16" x14ac:dyDescent="0.25">
      <c r="A79" s="8"/>
      <c r="B79" s="8"/>
      <c r="C79" s="50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</row>
    <row r="80" spans="1:16" x14ac:dyDescent="0.25">
      <c r="A80" s="8"/>
      <c r="B80" s="8"/>
      <c r="C80" s="51">
        <v>44136</v>
      </c>
      <c r="D80" s="8"/>
      <c r="E80" s="24">
        <v>6365814.7799999993</v>
      </c>
      <c r="F80" s="8"/>
      <c r="G80" s="24">
        <v>1762674.79</v>
      </c>
      <c r="H80" s="45"/>
      <c r="I80" s="44">
        <v>895862.48</v>
      </c>
      <c r="J80" s="8"/>
      <c r="K80" s="24">
        <v>833628.08</v>
      </c>
      <c r="L80" s="8"/>
      <c r="M80" s="24">
        <v>3711523.6100000003</v>
      </c>
      <c r="N80" s="8"/>
      <c r="O80" s="24">
        <f>SUM(E80,G80,I80,K80,M80)</f>
        <v>13569503.739999998</v>
      </c>
      <c r="P80" s="8"/>
    </row>
    <row r="81" spans="1:16" ht="30" x14ac:dyDescent="0.25">
      <c r="A81" s="8"/>
      <c r="B81" s="8"/>
      <c r="C81" s="25" t="s">
        <v>36</v>
      </c>
      <c r="D81" s="15"/>
      <c r="E81" s="15" t="s">
        <v>29</v>
      </c>
      <c r="F81" s="15"/>
      <c r="G81" s="15" t="s">
        <v>30</v>
      </c>
      <c r="H81" s="15"/>
      <c r="I81" s="15" t="s">
        <v>47</v>
      </c>
      <c r="J81" s="15"/>
      <c r="K81" s="15" t="s">
        <v>31</v>
      </c>
      <c r="L81" s="15"/>
      <c r="M81" s="15" t="s">
        <v>32</v>
      </c>
      <c r="N81" s="15"/>
      <c r="O81" s="15" t="s">
        <v>33</v>
      </c>
      <c r="P81" s="8"/>
    </row>
    <row r="82" spans="1:16" x14ac:dyDescent="0.25">
      <c r="A82" s="8"/>
      <c r="B82" s="8"/>
      <c r="C82" s="50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</row>
    <row r="83" spans="1:16" x14ac:dyDescent="0.25">
      <c r="A83" s="8"/>
      <c r="B83" s="8"/>
      <c r="C83" s="51">
        <v>44105</v>
      </c>
      <c r="D83" s="8"/>
      <c r="E83" s="24">
        <v>6467360.46</v>
      </c>
      <c r="F83" s="8"/>
      <c r="G83" s="24">
        <v>1592758.31</v>
      </c>
      <c r="H83" s="45"/>
      <c r="I83" s="44">
        <v>1136806.56</v>
      </c>
      <c r="J83" s="8"/>
      <c r="K83" s="24">
        <v>705071.68</v>
      </c>
      <c r="L83" s="8"/>
      <c r="M83" s="24">
        <v>3587464.2</v>
      </c>
      <c r="N83" s="8"/>
      <c r="O83" s="24">
        <f>SUM(E83,G83,I83,K83,M83)</f>
        <v>13489461.210000001</v>
      </c>
      <c r="P83" s="8"/>
    </row>
    <row r="84" spans="1:16" ht="30" x14ac:dyDescent="0.25">
      <c r="A84" s="8"/>
      <c r="B84" s="8"/>
      <c r="C84" s="25" t="s">
        <v>36</v>
      </c>
      <c r="D84" s="15"/>
      <c r="E84" s="15" t="s">
        <v>29</v>
      </c>
      <c r="F84" s="15"/>
      <c r="G84" s="15" t="s">
        <v>30</v>
      </c>
      <c r="H84" s="15"/>
      <c r="I84" s="15" t="s">
        <v>47</v>
      </c>
      <c r="J84" s="15"/>
      <c r="K84" s="15" t="s">
        <v>31</v>
      </c>
      <c r="L84" s="15"/>
      <c r="M84" s="15" t="s">
        <v>32</v>
      </c>
      <c r="N84" s="15"/>
      <c r="O84" s="15" t="s">
        <v>33</v>
      </c>
      <c r="P84" s="8"/>
    </row>
    <row r="85" spans="1:16" x14ac:dyDescent="0.25">
      <c r="A85" s="8"/>
      <c r="B85" s="8"/>
      <c r="C85" s="50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</row>
    <row r="86" spans="1:16" x14ac:dyDescent="0.25">
      <c r="A86" s="8"/>
      <c r="B86" s="8"/>
      <c r="C86" s="51">
        <v>44075</v>
      </c>
      <c r="D86" s="8"/>
      <c r="E86" s="24">
        <v>7064917.0800000001</v>
      </c>
      <c r="F86" s="8"/>
      <c r="G86" s="24">
        <v>2061433.98</v>
      </c>
      <c r="H86" s="45"/>
      <c r="I86" s="44">
        <v>1138006.3899999999</v>
      </c>
      <c r="J86" s="8"/>
      <c r="K86" s="24">
        <v>708443.88</v>
      </c>
      <c r="L86" s="8"/>
      <c r="M86" s="24">
        <v>3952463.65</v>
      </c>
      <c r="N86" s="8"/>
      <c r="O86" s="24">
        <f>SUM(E86,G86,I86,K86,M86)</f>
        <v>14925264.980000002</v>
      </c>
      <c r="P86" s="8"/>
    </row>
    <row r="87" spans="1:16" ht="30" x14ac:dyDescent="0.25">
      <c r="A87" s="8"/>
      <c r="B87" s="8"/>
      <c r="C87" s="25" t="s">
        <v>36</v>
      </c>
      <c r="D87" s="15"/>
      <c r="E87" s="15" t="s">
        <v>29</v>
      </c>
      <c r="F87" s="15"/>
      <c r="G87" s="15" t="s">
        <v>30</v>
      </c>
      <c r="H87" s="15"/>
      <c r="I87" s="15" t="s">
        <v>47</v>
      </c>
      <c r="J87" s="15"/>
      <c r="K87" s="15" t="s">
        <v>31</v>
      </c>
      <c r="L87" s="15"/>
      <c r="M87" s="15" t="s">
        <v>32</v>
      </c>
      <c r="N87" s="15"/>
      <c r="O87" s="15" t="s">
        <v>33</v>
      </c>
      <c r="P87" s="8"/>
    </row>
    <row r="88" spans="1:16" x14ac:dyDescent="0.25">
      <c r="A88" s="8"/>
      <c r="B88" s="8"/>
      <c r="C88" s="50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</row>
    <row r="89" spans="1:16" hidden="1" x14ac:dyDescent="0.25">
      <c r="A89" s="8"/>
      <c r="B89" s="8"/>
      <c r="C89" s="51">
        <v>44044</v>
      </c>
      <c r="D89" s="8"/>
      <c r="E89" s="24">
        <v>8435860.2300000004</v>
      </c>
      <c r="F89" s="8"/>
      <c r="G89" s="24">
        <v>1943749.78</v>
      </c>
      <c r="H89" s="45"/>
      <c r="I89" s="44">
        <v>980400.35</v>
      </c>
      <c r="J89" s="8"/>
      <c r="K89" s="24">
        <v>742524.61</v>
      </c>
      <c r="L89" s="8"/>
      <c r="M89" s="24">
        <v>4024364.96</v>
      </c>
      <c r="N89" s="8"/>
      <c r="O89" s="24">
        <f>SUM(E89,G89,I89,K89,M89)</f>
        <v>16126899.93</v>
      </c>
      <c r="P89" s="8"/>
    </row>
    <row r="90" spans="1:16" ht="30" hidden="1" x14ac:dyDescent="0.25">
      <c r="A90" s="8"/>
      <c r="B90" s="8"/>
      <c r="C90" s="25" t="s">
        <v>35</v>
      </c>
      <c r="D90" s="15"/>
      <c r="E90" s="15" t="s">
        <v>29</v>
      </c>
      <c r="F90" s="15"/>
      <c r="G90" s="15" t="s">
        <v>30</v>
      </c>
      <c r="H90" s="15"/>
      <c r="I90" s="15" t="s">
        <v>47</v>
      </c>
      <c r="J90" s="15"/>
      <c r="K90" s="15" t="s">
        <v>31</v>
      </c>
      <c r="L90" s="15"/>
      <c r="M90" s="15" t="s">
        <v>32</v>
      </c>
      <c r="N90" s="15"/>
      <c r="O90" s="15" t="s">
        <v>33</v>
      </c>
      <c r="P90" s="8"/>
    </row>
    <row r="91" spans="1:16" hidden="1" x14ac:dyDescent="0.25">
      <c r="A91" s="8"/>
      <c r="B91" s="8"/>
      <c r="C91" s="50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</row>
    <row r="92" spans="1:16" hidden="1" x14ac:dyDescent="0.25">
      <c r="A92" s="8"/>
      <c r="B92" s="8"/>
      <c r="C92" s="51">
        <v>44013</v>
      </c>
      <c r="D92" s="8"/>
      <c r="E92" s="24">
        <v>7665645.75</v>
      </c>
      <c r="F92" s="8"/>
      <c r="G92" s="24">
        <v>1662701.27</v>
      </c>
      <c r="H92" s="45"/>
      <c r="I92" s="44">
        <v>1040509.2</v>
      </c>
      <c r="J92" s="8"/>
      <c r="K92" s="24">
        <v>708660.8</v>
      </c>
      <c r="L92" s="8"/>
      <c r="M92" s="24">
        <v>4082278.35</v>
      </c>
      <c r="N92" s="8"/>
      <c r="O92" s="24">
        <f>SUM(E92,G92,I92,K92,M92)</f>
        <v>15159795.369999999</v>
      </c>
      <c r="P92" s="8"/>
    </row>
    <row r="93" spans="1:16" ht="30" hidden="1" x14ac:dyDescent="0.25">
      <c r="A93" s="8"/>
      <c r="B93" s="8"/>
      <c r="C93" s="25" t="s">
        <v>36</v>
      </c>
      <c r="D93" s="15"/>
      <c r="E93" s="15" t="s">
        <v>29</v>
      </c>
      <c r="F93" s="15"/>
      <c r="G93" s="15" t="s">
        <v>30</v>
      </c>
      <c r="H93" s="15"/>
      <c r="I93" s="15" t="s">
        <v>47</v>
      </c>
      <c r="J93" s="15"/>
      <c r="K93" s="15" t="s">
        <v>31</v>
      </c>
      <c r="L93" s="15"/>
      <c r="M93" s="15" t="s">
        <v>32</v>
      </c>
      <c r="N93" s="15"/>
      <c r="O93" s="15" t="s">
        <v>33</v>
      </c>
      <c r="P93" s="8"/>
    </row>
    <row r="94" spans="1:16" hidden="1" x14ac:dyDescent="0.25">
      <c r="A94" s="8"/>
      <c r="B94" s="8"/>
      <c r="C94" s="50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</row>
    <row r="95" spans="1:16" hidden="1" x14ac:dyDescent="0.25">
      <c r="A95" s="8"/>
      <c r="B95" s="8"/>
      <c r="C95" s="51">
        <v>43983</v>
      </c>
      <c r="D95" s="8"/>
      <c r="E95" s="24">
        <v>6175284.2000000002</v>
      </c>
      <c r="F95" s="8"/>
      <c r="G95" s="24">
        <v>1623296.51</v>
      </c>
      <c r="H95" s="45"/>
      <c r="I95" s="44">
        <v>1015588.13</v>
      </c>
      <c r="J95" s="8"/>
      <c r="K95" s="24">
        <v>790468.27</v>
      </c>
      <c r="L95" s="8"/>
      <c r="M95" s="24">
        <v>4068147.55</v>
      </c>
      <c r="N95" s="8"/>
      <c r="O95" s="24">
        <f>SUM(E95,G95,I95,K95,M95)</f>
        <v>13672784.66</v>
      </c>
      <c r="P95" s="8"/>
    </row>
    <row r="96" spans="1:16" ht="30" hidden="1" x14ac:dyDescent="0.25">
      <c r="A96" s="8"/>
      <c r="B96" s="8"/>
      <c r="C96" s="25" t="s">
        <v>36</v>
      </c>
      <c r="D96" s="15"/>
      <c r="E96" s="15" t="s">
        <v>29</v>
      </c>
      <c r="F96" s="15"/>
      <c r="G96" s="15" t="s">
        <v>30</v>
      </c>
      <c r="H96" s="15"/>
      <c r="I96" s="15" t="s">
        <v>47</v>
      </c>
      <c r="J96" s="15"/>
      <c r="K96" s="15" t="s">
        <v>31</v>
      </c>
      <c r="L96" s="15"/>
      <c r="M96" s="15" t="s">
        <v>32</v>
      </c>
      <c r="N96" s="15"/>
      <c r="O96" s="15" t="s">
        <v>33</v>
      </c>
      <c r="P96" s="8"/>
    </row>
    <row r="97" spans="1:16" hidden="1" x14ac:dyDescent="0.25">
      <c r="A97" s="8"/>
      <c r="B97" s="8"/>
      <c r="C97" s="50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</row>
    <row r="98" spans="1:16" hidden="1" x14ac:dyDescent="0.25">
      <c r="A98" s="8"/>
      <c r="B98" s="8"/>
      <c r="C98" s="51">
        <v>43952</v>
      </c>
      <c r="D98" s="8"/>
      <c r="E98" s="24">
        <v>6897025.629999999</v>
      </c>
      <c r="F98" s="8"/>
      <c r="G98" s="24">
        <v>1739861.0900000003</v>
      </c>
      <c r="H98" s="45"/>
      <c r="I98" s="44">
        <v>1132124.7300000002</v>
      </c>
      <c r="J98" s="8"/>
      <c r="K98" s="24">
        <v>887546.29</v>
      </c>
      <c r="L98" s="8"/>
      <c r="M98" s="24">
        <v>4148160.1600000006</v>
      </c>
      <c r="N98" s="8"/>
      <c r="O98" s="24">
        <f>SUM(E98,G98,I98,K98,M98)</f>
        <v>14804717.899999999</v>
      </c>
      <c r="P98" s="8"/>
    </row>
    <row r="99" spans="1:16" ht="30" hidden="1" x14ac:dyDescent="0.25">
      <c r="A99" s="8"/>
      <c r="B99" s="8"/>
      <c r="C99" s="25" t="s">
        <v>36</v>
      </c>
      <c r="D99" s="15"/>
      <c r="E99" s="15" t="s">
        <v>29</v>
      </c>
      <c r="F99" s="15"/>
      <c r="G99" s="15" t="s">
        <v>30</v>
      </c>
      <c r="H99" s="15"/>
      <c r="I99" s="15" t="s">
        <v>47</v>
      </c>
      <c r="J99" s="15"/>
      <c r="K99" s="15" t="s">
        <v>31</v>
      </c>
      <c r="L99" s="15"/>
      <c r="M99" s="15" t="s">
        <v>32</v>
      </c>
      <c r="N99" s="15"/>
      <c r="O99" s="15" t="s">
        <v>33</v>
      </c>
      <c r="P99" s="8"/>
    </row>
    <row r="100" spans="1:16" hidden="1" x14ac:dyDescent="0.25">
      <c r="A100" s="8"/>
      <c r="B100" s="8"/>
      <c r="C100" s="50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</row>
    <row r="101" spans="1:16" hidden="1" x14ac:dyDescent="0.25">
      <c r="A101" s="8"/>
      <c r="B101" s="8"/>
      <c r="C101" s="51">
        <v>43922</v>
      </c>
      <c r="D101" s="8"/>
      <c r="E101" s="24">
        <v>5970393.1200000001</v>
      </c>
      <c r="F101" s="8"/>
      <c r="G101" s="24">
        <v>1889037.3</v>
      </c>
      <c r="H101" s="45"/>
      <c r="I101" s="44">
        <v>1221441.01</v>
      </c>
      <c r="J101" s="8"/>
      <c r="K101" s="24">
        <v>853526.74</v>
      </c>
      <c r="L101" s="8"/>
      <c r="M101" s="24">
        <v>3862868.96</v>
      </c>
      <c r="N101" s="8"/>
      <c r="O101" s="24">
        <f>SUM(E101,G101,I101,K101,M101)</f>
        <v>13797267.129999999</v>
      </c>
      <c r="P101" s="8"/>
    </row>
    <row r="102" spans="1:16" ht="30" hidden="1" x14ac:dyDescent="0.25">
      <c r="A102" s="8"/>
      <c r="B102" s="8"/>
      <c r="C102" s="25" t="s">
        <v>36</v>
      </c>
      <c r="D102" s="15"/>
      <c r="E102" s="15" t="s">
        <v>29</v>
      </c>
      <c r="F102" s="15"/>
      <c r="G102" s="15" t="s">
        <v>30</v>
      </c>
      <c r="H102" s="15"/>
      <c r="I102" s="15" t="s">
        <v>47</v>
      </c>
      <c r="J102" s="15"/>
      <c r="K102" s="15" t="s">
        <v>31</v>
      </c>
      <c r="L102" s="15"/>
      <c r="M102" s="15" t="s">
        <v>32</v>
      </c>
      <c r="N102" s="15"/>
      <c r="O102" s="15" t="s">
        <v>33</v>
      </c>
      <c r="P102" s="8"/>
    </row>
    <row r="103" spans="1:16" hidden="1" x14ac:dyDescent="0.25">
      <c r="A103" s="8"/>
      <c r="B103" s="8"/>
      <c r="C103" s="50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</row>
    <row r="104" spans="1:16" hidden="1" x14ac:dyDescent="0.25">
      <c r="A104" s="8"/>
      <c r="B104" s="8"/>
      <c r="C104" s="51">
        <v>43891</v>
      </c>
      <c r="D104" s="8"/>
      <c r="E104" s="24">
        <v>5930873.8700000001</v>
      </c>
      <c r="F104" s="8"/>
      <c r="G104" s="24">
        <v>1802334.49</v>
      </c>
      <c r="H104" s="45"/>
      <c r="I104" s="44">
        <v>1180118.4699999997</v>
      </c>
      <c r="J104" s="8"/>
      <c r="K104" s="24">
        <v>851178.46</v>
      </c>
      <c r="L104" s="8"/>
      <c r="M104" s="24">
        <v>3615841.97</v>
      </c>
      <c r="N104" s="8"/>
      <c r="O104" s="24">
        <f>SUM(E104,G104,I104,K104,M104)</f>
        <v>13380347.26</v>
      </c>
      <c r="P104" s="8"/>
    </row>
    <row r="105" spans="1:16" ht="30" hidden="1" x14ac:dyDescent="0.25">
      <c r="A105" s="8"/>
      <c r="B105" s="8"/>
      <c r="C105" s="25" t="s">
        <v>36</v>
      </c>
      <c r="D105" s="15"/>
      <c r="E105" s="15" t="s">
        <v>29</v>
      </c>
      <c r="F105" s="15"/>
      <c r="G105" s="15" t="s">
        <v>30</v>
      </c>
      <c r="H105" s="15"/>
      <c r="I105" s="15" t="s">
        <v>47</v>
      </c>
      <c r="J105" s="15"/>
      <c r="K105" s="15" t="s">
        <v>31</v>
      </c>
      <c r="L105" s="15"/>
      <c r="M105" s="15" t="s">
        <v>32</v>
      </c>
      <c r="N105" s="15"/>
      <c r="O105" s="15" t="s">
        <v>33</v>
      </c>
      <c r="P105" s="8"/>
    </row>
    <row r="106" spans="1:16" hidden="1" x14ac:dyDescent="0.25">
      <c r="A106" s="8"/>
      <c r="B106" s="8"/>
      <c r="C106" s="50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</row>
    <row r="107" spans="1:16" hidden="1" x14ac:dyDescent="0.25">
      <c r="A107" s="8"/>
      <c r="B107" s="8"/>
      <c r="C107" s="51">
        <v>43862</v>
      </c>
      <c r="D107" s="8"/>
      <c r="E107" s="24">
        <v>6567589.1600000011</v>
      </c>
      <c r="F107" s="8"/>
      <c r="G107" s="24">
        <v>1807432.9</v>
      </c>
      <c r="H107" s="45"/>
      <c r="I107" s="24">
        <v>1112477.8400000001</v>
      </c>
      <c r="J107" s="8"/>
      <c r="K107" s="24">
        <v>702758.65</v>
      </c>
      <c r="L107" s="8"/>
      <c r="M107" s="24">
        <v>3074748.29</v>
      </c>
      <c r="N107" s="8"/>
      <c r="O107" s="24">
        <f>SUM(E107,G107,I107,K107,M107)</f>
        <v>13265006.84</v>
      </c>
      <c r="P107" s="8"/>
    </row>
    <row r="108" spans="1:16" ht="30" hidden="1" x14ac:dyDescent="0.25">
      <c r="A108" s="8"/>
      <c r="B108" s="8"/>
      <c r="C108" s="25" t="s">
        <v>36</v>
      </c>
      <c r="D108" s="15"/>
      <c r="E108" s="15" t="s">
        <v>29</v>
      </c>
      <c r="F108" s="15"/>
      <c r="G108" s="15" t="s">
        <v>30</v>
      </c>
      <c r="H108" s="15"/>
      <c r="I108" s="15" t="s">
        <v>47</v>
      </c>
      <c r="J108" s="15"/>
      <c r="K108" s="15" t="s">
        <v>31</v>
      </c>
      <c r="L108" s="15"/>
      <c r="M108" s="15" t="s">
        <v>32</v>
      </c>
      <c r="N108" s="15"/>
      <c r="O108" s="15" t="s">
        <v>33</v>
      </c>
      <c r="P108" s="8"/>
    </row>
    <row r="109" spans="1:16" hidden="1" x14ac:dyDescent="0.25">
      <c r="A109" s="8"/>
      <c r="B109" s="8"/>
      <c r="C109" s="50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</row>
    <row r="110" spans="1:16" hidden="1" x14ac:dyDescent="0.25">
      <c r="A110" s="8"/>
      <c r="B110" s="8"/>
      <c r="C110" s="51">
        <v>43831</v>
      </c>
      <c r="D110" s="8"/>
      <c r="E110" s="24">
        <v>6559978.5300000003</v>
      </c>
      <c r="F110" s="8"/>
      <c r="G110" s="24">
        <v>2038283.14</v>
      </c>
      <c r="H110" s="45"/>
      <c r="I110" s="24">
        <v>1011688.86</v>
      </c>
      <c r="J110" s="8"/>
      <c r="K110" s="24">
        <v>828855.89</v>
      </c>
      <c r="L110" s="8"/>
      <c r="M110" s="24">
        <v>2995819.33</v>
      </c>
      <c r="N110" s="8"/>
      <c r="O110" s="24">
        <f>SUM(E110,G110,I110,K110,M110)</f>
        <v>13434625.75</v>
      </c>
      <c r="P110" s="8"/>
    </row>
    <row r="111" spans="1:16" ht="30" hidden="1" x14ac:dyDescent="0.25">
      <c r="A111" s="8"/>
      <c r="B111" s="8"/>
      <c r="C111" s="25" t="s">
        <v>36</v>
      </c>
      <c r="D111" s="15"/>
      <c r="E111" s="15" t="s">
        <v>29</v>
      </c>
      <c r="F111" s="15"/>
      <c r="G111" s="15" t="s">
        <v>30</v>
      </c>
      <c r="H111" s="15"/>
      <c r="I111" s="15" t="s">
        <v>47</v>
      </c>
      <c r="J111" s="15"/>
      <c r="K111" s="15" t="s">
        <v>31</v>
      </c>
      <c r="L111" s="15"/>
      <c r="M111" s="15" t="s">
        <v>32</v>
      </c>
      <c r="N111" s="15"/>
      <c r="O111" s="15" t="s">
        <v>33</v>
      </c>
      <c r="P111" s="8"/>
    </row>
    <row r="112" spans="1:16" hidden="1" x14ac:dyDescent="0.25">
      <c r="A112" s="8"/>
      <c r="B112" s="8"/>
      <c r="C112" s="50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</row>
    <row r="113" spans="1:16" hidden="1" x14ac:dyDescent="0.25">
      <c r="A113" s="8"/>
      <c r="B113" s="8"/>
      <c r="C113" s="51">
        <v>43800</v>
      </c>
      <c r="D113" s="8"/>
      <c r="E113" s="24">
        <v>8017158.2799999993</v>
      </c>
      <c r="F113" s="8"/>
      <c r="G113" s="24">
        <v>1814718.86</v>
      </c>
      <c r="H113" s="45"/>
      <c r="I113" s="24">
        <v>1135110.98</v>
      </c>
      <c r="J113" s="8"/>
      <c r="K113" s="24">
        <v>862990.83</v>
      </c>
      <c r="L113" s="8"/>
      <c r="M113" s="24">
        <v>2703518.53</v>
      </c>
      <c r="N113" s="8"/>
      <c r="O113" s="24">
        <f>SUM(E113,G113,I113,K113,M113)</f>
        <v>14533497.479999999</v>
      </c>
      <c r="P113" s="8"/>
    </row>
    <row r="114" spans="1:16" ht="30" hidden="1" x14ac:dyDescent="0.25">
      <c r="A114" s="8"/>
      <c r="B114" s="8"/>
      <c r="C114" s="25" t="s">
        <v>36</v>
      </c>
      <c r="D114" s="15"/>
      <c r="E114" s="15" t="s">
        <v>29</v>
      </c>
      <c r="F114" s="15"/>
      <c r="G114" s="15" t="s">
        <v>30</v>
      </c>
      <c r="H114" s="15"/>
      <c r="I114" s="15" t="s">
        <v>47</v>
      </c>
      <c r="J114" s="15"/>
      <c r="K114" s="15" t="s">
        <v>31</v>
      </c>
      <c r="L114" s="15"/>
      <c r="M114" s="15" t="s">
        <v>32</v>
      </c>
      <c r="N114" s="15"/>
      <c r="O114" s="15" t="s">
        <v>33</v>
      </c>
      <c r="P114" s="8"/>
    </row>
    <row r="115" spans="1:16" hidden="1" x14ac:dyDescent="0.25">
      <c r="A115" s="8"/>
      <c r="B115" s="8"/>
      <c r="C115" s="50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</row>
    <row r="116" spans="1:16" hidden="1" x14ac:dyDescent="0.25">
      <c r="A116" s="8"/>
      <c r="B116" s="8"/>
      <c r="C116" s="51">
        <v>43770</v>
      </c>
      <c r="D116" s="8"/>
      <c r="E116" s="24">
        <v>6277113.6999999993</v>
      </c>
      <c r="F116" s="8"/>
      <c r="G116" s="24">
        <v>2179883</v>
      </c>
      <c r="H116" s="45"/>
      <c r="I116" s="24">
        <v>1224497.42</v>
      </c>
      <c r="J116" s="8"/>
      <c r="K116" s="24">
        <v>1174209.6599999999</v>
      </c>
      <c r="L116" s="8"/>
      <c r="M116" s="24">
        <v>2052260.8599999999</v>
      </c>
      <c r="N116" s="8"/>
      <c r="O116" s="24">
        <f>SUM(E116,G116,I116,K116,M116)</f>
        <v>12907964.639999999</v>
      </c>
      <c r="P116" s="8"/>
    </row>
    <row r="117" spans="1:16" ht="30" hidden="1" x14ac:dyDescent="0.25">
      <c r="A117" s="8"/>
      <c r="B117" s="8"/>
      <c r="C117" s="25" t="s">
        <v>36</v>
      </c>
      <c r="D117" s="15"/>
      <c r="E117" s="15" t="s">
        <v>29</v>
      </c>
      <c r="F117" s="15"/>
      <c r="G117" s="15" t="s">
        <v>30</v>
      </c>
      <c r="H117" s="15"/>
      <c r="I117" s="15" t="s">
        <v>47</v>
      </c>
      <c r="J117" s="15"/>
      <c r="K117" s="15" t="s">
        <v>31</v>
      </c>
      <c r="L117" s="15"/>
      <c r="M117" s="15" t="s">
        <v>32</v>
      </c>
      <c r="N117" s="15"/>
      <c r="O117" s="15" t="s">
        <v>33</v>
      </c>
      <c r="P117" s="8"/>
    </row>
    <row r="118" spans="1:16" hidden="1" x14ac:dyDescent="0.25">
      <c r="A118" s="8"/>
      <c r="B118" s="8"/>
      <c r="C118" s="50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</row>
    <row r="119" spans="1:16" hidden="1" x14ac:dyDescent="0.25">
      <c r="A119" s="8"/>
      <c r="B119" s="8"/>
      <c r="C119" s="51">
        <v>43739</v>
      </c>
      <c r="D119" s="8"/>
      <c r="E119" s="24">
        <v>7581475.6299999999</v>
      </c>
      <c r="F119" s="8"/>
      <c r="G119" s="24">
        <v>2325737.2797080982</v>
      </c>
      <c r="H119" s="45"/>
      <c r="I119" s="24">
        <v>1659958.9402919021</v>
      </c>
      <c r="J119" s="8"/>
      <c r="K119" s="24">
        <v>162136.76999999999</v>
      </c>
      <c r="L119" s="8"/>
      <c r="M119" s="24">
        <v>2507083.08</v>
      </c>
      <c r="N119" s="8"/>
      <c r="O119" s="24">
        <f>SUM(E119,G119,I119,K119,M119)</f>
        <v>14236391.699999999</v>
      </c>
      <c r="P119" s="8"/>
    </row>
    <row r="120" spans="1:16" ht="30" hidden="1" x14ac:dyDescent="0.25">
      <c r="A120" s="8"/>
      <c r="B120" s="8"/>
      <c r="C120" s="25" t="s">
        <v>36</v>
      </c>
      <c r="D120" s="15"/>
      <c r="E120" s="15" t="s">
        <v>29</v>
      </c>
      <c r="F120" s="15"/>
      <c r="G120" s="15" t="s">
        <v>30</v>
      </c>
      <c r="H120" s="15"/>
      <c r="I120" s="15" t="s">
        <v>47</v>
      </c>
      <c r="J120" s="15"/>
      <c r="K120" s="15" t="s">
        <v>31</v>
      </c>
      <c r="L120" s="15"/>
      <c r="M120" s="15" t="s">
        <v>32</v>
      </c>
      <c r="N120" s="15"/>
      <c r="O120" s="15" t="s">
        <v>33</v>
      </c>
      <c r="P120" s="8"/>
    </row>
    <row r="121" spans="1:16" hidden="1" x14ac:dyDescent="0.25">
      <c r="A121" s="8"/>
      <c r="B121" s="8"/>
      <c r="C121" s="50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</row>
    <row r="122" spans="1:16" hidden="1" x14ac:dyDescent="0.25">
      <c r="A122" s="8"/>
      <c r="B122" s="8"/>
      <c r="C122" s="51">
        <v>43709</v>
      </c>
      <c r="D122" s="8"/>
      <c r="E122" s="24">
        <v>8531861.2899999991</v>
      </c>
      <c r="F122" s="8"/>
      <c r="G122" s="24">
        <v>3176268.65</v>
      </c>
      <c r="H122" s="45"/>
      <c r="I122" s="24">
        <v>301923.20000000001</v>
      </c>
      <c r="J122" s="8"/>
      <c r="K122" s="24">
        <v>809238.09</v>
      </c>
      <c r="L122" s="8"/>
      <c r="M122" s="24">
        <v>2702101.93</v>
      </c>
      <c r="N122" s="8"/>
      <c r="O122" s="24">
        <f>SUM(E122,G122,I122,K122,M122)</f>
        <v>15521393.159999998</v>
      </c>
      <c r="P122" s="8"/>
    </row>
    <row r="123" spans="1:16" ht="30" hidden="1" x14ac:dyDescent="0.25">
      <c r="A123" s="8"/>
      <c r="B123" s="8"/>
      <c r="C123" s="25" t="s">
        <v>36</v>
      </c>
      <c r="D123" s="15"/>
      <c r="E123" s="15" t="s">
        <v>29</v>
      </c>
      <c r="F123" s="15"/>
      <c r="G123" s="15" t="s">
        <v>30</v>
      </c>
      <c r="H123" s="15"/>
      <c r="I123" s="15" t="s">
        <v>47</v>
      </c>
      <c r="J123" s="15"/>
      <c r="K123" s="15" t="s">
        <v>31</v>
      </c>
      <c r="L123" s="15"/>
      <c r="M123" s="15" t="s">
        <v>32</v>
      </c>
      <c r="N123" s="15"/>
      <c r="O123" s="15" t="s">
        <v>33</v>
      </c>
      <c r="P123" s="8"/>
    </row>
    <row r="124" spans="1:16" hidden="1" x14ac:dyDescent="0.25">
      <c r="A124" s="8"/>
      <c r="B124" s="8"/>
      <c r="C124" s="50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</row>
    <row r="125" spans="1:16" hidden="1" x14ac:dyDescent="0.25">
      <c r="A125" s="8"/>
      <c r="B125" s="8"/>
      <c r="C125" s="51">
        <v>43678</v>
      </c>
      <c r="D125" s="8"/>
      <c r="E125" s="24">
        <v>9996441.9800000004</v>
      </c>
      <c r="F125" s="8"/>
      <c r="G125" s="24">
        <v>850545.35</v>
      </c>
      <c r="H125" s="45"/>
      <c r="I125" s="24">
        <v>1233883.51</v>
      </c>
      <c r="J125" s="8"/>
      <c r="K125" s="24">
        <v>705594.76</v>
      </c>
      <c r="L125" s="8"/>
      <c r="M125" s="24">
        <v>2812465.53</v>
      </c>
      <c r="N125" s="8"/>
      <c r="O125" s="24">
        <f>SUM(E125,G125,I125,K125,M125)</f>
        <v>15598931.129999999</v>
      </c>
      <c r="P125" s="8"/>
    </row>
    <row r="126" spans="1:16" ht="30" hidden="1" x14ac:dyDescent="0.25">
      <c r="A126" s="8"/>
      <c r="B126" s="8"/>
      <c r="C126" s="25" t="s">
        <v>36</v>
      </c>
      <c r="D126" s="15"/>
      <c r="E126" s="15" t="s">
        <v>29</v>
      </c>
      <c r="F126" s="15"/>
      <c r="G126" s="15" t="s">
        <v>30</v>
      </c>
      <c r="H126" s="15"/>
      <c r="I126" s="15" t="s">
        <v>47</v>
      </c>
      <c r="J126" s="15"/>
      <c r="K126" s="15" t="s">
        <v>31</v>
      </c>
      <c r="L126" s="15"/>
      <c r="M126" s="15" t="s">
        <v>32</v>
      </c>
      <c r="N126" s="15"/>
      <c r="O126" s="15" t="s">
        <v>33</v>
      </c>
      <c r="P126" s="8"/>
    </row>
    <row r="127" spans="1:16" hidden="1" x14ac:dyDescent="0.25">
      <c r="A127" s="8"/>
      <c r="B127" s="8"/>
      <c r="C127" s="50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</row>
    <row r="128" spans="1:16" hidden="1" x14ac:dyDescent="0.25">
      <c r="A128" s="8"/>
      <c r="B128" s="8"/>
      <c r="C128" s="51">
        <v>43647</v>
      </c>
      <c r="D128" s="8"/>
      <c r="E128" s="24">
        <v>6506339.0999999996</v>
      </c>
      <c r="F128" s="8"/>
      <c r="G128" s="24">
        <v>2402239.12</v>
      </c>
      <c r="H128" s="45"/>
      <c r="I128" s="24">
        <v>1073351.49</v>
      </c>
      <c r="J128" s="8"/>
      <c r="K128" s="24">
        <v>654553.79</v>
      </c>
      <c r="L128" s="8"/>
      <c r="M128" s="24">
        <v>3151886.06</v>
      </c>
      <c r="N128" s="8"/>
      <c r="O128" s="24">
        <f>SUM(E128,G128,I128,K128,M128)</f>
        <v>13788369.560000001</v>
      </c>
      <c r="P128" s="8"/>
    </row>
    <row r="129" spans="1:21" ht="30" hidden="1" x14ac:dyDescent="0.25">
      <c r="A129" s="8"/>
      <c r="B129" s="8"/>
      <c r="C129" s="25" t="s">
        <v>36</v>
      </c>
      <c r="D129" s="15"/>
      <c r="E129" s="15" t="s">
        <v>29</v>
      </c>
      <c r="F129" s="15"/>
      <c r="G129" s="15" t="s">
        <v>30</v>
      </c>
      <c r="H129" s="15"/>
      <c r="I129" s="15" t="s">
        <v>47</v>
      </c>
      <c r="J129" s="15"/>
      <c r="K129" s="15" t="s">
        <v>31</v>
      </c>
      <c r="L129" s="15"/>
      <c r="M129" s="15" t="s">
        <v>32</v>
      </c>
      <c r="N129" s="15"/>
      <c r="O129" s="15" t="s">
        <v>33</v>
      </c>
      <c r="P129" s="8"/>
    </row>
    <row r="130" spans="1:21" hidden="1" x14ac:dyDescent="0.25">
      <c r="A130" s="8"/>
      <c r="B130" s="8"/>
      <c r="C130" s="50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</row>
    <row r="131" spans="1:21" hidden="1" x14ac:dyDescent="0.25">
      <c r="A131" s="8"/>
      <c r="B131" s="8"/>
      <c r="C131" s="51">
        <v>43617</v>
      </c>
      <c r="D131" s="8"/>
      <c r="E131" s="24">
        <v>6403178.6399999997</v>
      </c>
      <c r="F131" s="8"/>
      <c r="G131" s="24">
        <v>2651343.4190408052</v>
      </c>
      <c r="H131" s="45"/>
      <c r="I131" s="24">
        <f>4485537.5-G131</f>
        <v>1834194.0809591948</v>
      </c>
      <c r="J131" s="8"/>
      <c r="K131" s="24">
        <v>916346.91</v>
      </c>
      <c r="L131" s="8"/>
      <c r="M131" s="24">
        <v>5639518.5199999996</v>
      </c>
      <c r="N131" s="8"/>
      <c r="O131" s="24">
        <f>SUM(E131,G131,I131,K131,M131)</f>
        <v>17444581.57</v>
      </c>
      <c r="P131" s="8"/>
    </row>
    <row r="132" spans="1:21" ht="30" hidden="1" x14ac:dyDescent="0.25">
      <c r="A132" s="8"/>
      <c r="B132" s="8"/>
      <c r="C132" s="25" t="s">
        <v>36</v>
      </c>
      <c r="D132" s="15"/>
      <c r="E132" s="15" t="s">
        <v>29</v>
      </c>
      <c r="F132" s="15"/>
      <c r="G132" s="15" t="s">
        <v>30</v>
      </c>
      <c r="H132" s="15"/>
      <c r="I132" s="15" t="s">
        <v>47</v>
      </c>
      <c r="J132" s="15"/>
      <c r="K132" s="15" t="s">
        <v>31</v>
      </c>
      <c r="L132" s="15"/>
      <c r="M132" s="15" t="s">
        <v>32</v>
      </c>
      <c r="N132" s="15"/>
      <c r="O132" s="15" t="s">
        <v>33</v>
      </c>
      <c r="P132" s="8"/>
    </row>
    <row r="133" spans="1:21" hidden="1" x14ac:dyDescent="0.25">
      <c r="A133" s="8"/>
      <c r="B133" s="8"/>
      <c r="C133" s="50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</row>
    <row r="134" spans="1:21" hidden="1" x14ac:dyDescent="0.25">
      <c r="A134" s="8"/>
      <c r="B134" s="8"/>
      <c r="C134" s="51">
        <v>43586</v>
      </c>
      <c r="D134" s="8"/>
      <c r="E134" s="24">
        <v>6319654.7800000003</v>
      </c>
      <c r="F134" s="8"/>
      <c r="G134" s="24">
        <v>1710054.1529793008</v>
      </c>
      <c r="H134" s="45"/>
      <c r="I134" s="44">
        <v>1183012.0470206994</v>
      </c>
      <c r="J134" s="8"/>
      <c r="K134" s="24">
        <v>884306.99</v>
      </c>
      <c r="L134" s="8"/>
      <c r="M134" s="24">
        <v>4419247</v>
      </c>
      <c r="N134" s="8"/>
      <c r="O134" s="24">
        <f>SUM(E134,G134,I134,K134,M134)</f>
        <v>14516274.970000001</v>
      </c>
      <c r="P134" s="8"/>
      <c r="S134" s="48"/>
    </row>
    <row r="135" spans="1:21" ht="30" hidden="1" x14ac:dyDescent="0.25">
      <c r="A135" s="8"/>
      <c r="B135" s="8"/>
      <c r="C135" s="25" t="s">
        <v>36</v>
      </c>
      <c r="D135" s="15"/>
      <c r="E135" s="15" t="s">
        <v>29</v>
      </c>
      <c r="F135" s="15"/>
      <c r="G135" s="15" t="s">
        <v>30</v>
      </c>
      <c r="H135" s="15"/>
      <c r="I135" s="15" t="s">
        <v>47</v>
      </c>
      <c r="J135" s="15"/>
      <c r="K135" s="15" t="s">
        <v>31</v>
      </c>
      <c r="L135" s="15"/>
      <c r="M135" s="15" t="s">
        <v>32</v>
      </c>
      <c r="N135" s="15"/>
      <c r="O135" s="15" t="s">
        <v>33</v>
      </c>
      <c r="P135" s="8"/>
    </row>
    <row r="136" spans="1:21" hidden="1" x14ac:dyDescent="0.25">
      <c r="A136" s="8"/>
      <c r="B136" s="8"/>
      <c r="C136" s="2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8"/>
    </row>
    <row r="137" spans="1:21" hidden="1" x14ac:dyDescent="0.25">
      <c r="A137" s="8"/>
      <c r="B137" s="8"/>
      <c r="C137" s="51">
        <v>43556</v>
      </c>
      <c r="D137" s="8"/>
      <c r="E137" s="24">
        <v>5530924.5800000001</v>
      </c>
      <c r="F137" s="8"/>
      <c r="G137" s="24">
        <v>2346444.29</v>
      </c>
      <c r="H137" s="45"/>
      <c r="I137" s="44">
        <v>1344857.05</v>
      </c>
      <c r="J137" s="8"/>
      <c r="K137" s="24">
        <v>942303.25</v>
      </c>
      <c r="L137" s="8"/>
      <c r="M137" s="24">
        <f>5049676.18+3701</f>
        <v>5053377.18</v>
      </c>
      <c r="N137" s="8"/>
      <c r="O137" s="24">
        <f>SUM(E137,G137,I137,K137,M137)</f>
        <v>15217906.35</v>
      </c>
      <c r="P137" s="8"/>
      <c r="S137" s="48"/>
    </row>
    <row r="138" spans="1:21" ht="30" hidden="1" x14ac:dyDescent="0.25">
      <c r="A138" s="8"/>
      <c r="B138" s="8"/>
      <c r="C138" s="25" t="s">
        <v>36</v>
      </c>
      <c r="D138" s="15"/>
      <c r="E138" s="15" t="s">
        <v>29</v>
      </c>
      <c r="F138" s="15"/>
      <c r="G138" s="15" t="s">
        <v>30</v>
      </c>
      <c r="H138" s="15"/>
      <c r="I138" s="15" t="s">
        <v>47</v>
      </c>
      <c r="J138" s="15"/>
      <c r="K138" s="15" t="s">
        <v>31</v>
      </c>
      <c r="L138" s="15"/>
      <c r="M138" s="15" t="s">
        <v>32</v>
      </c>
      <c r="N138" s="15"/>
      <c r="O138" s="15" t="s">
        <v>33</v>
      </c>
      <c r="P138" s="8"/>
    </row>
    <row r="139" spans="1:21" hidden="1" x14ac:dyDescent="0.2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</row>
    <row r="140" spans="1:21" hidden="1" x14ac:dyDescent="0.25">
      <c r="A140" s="8"/>
      <c r="B140" s="8"/>
      <c r="C140" s="51">
        <v>43525</v>
      </c>
      <c r="D140" s="8"/>
      <c r="E140" s="24">
        <v>6403178.6399999997</v>
      </c>
      <c r="F140" s="8"/>
      <c r="G140" s="24">
        <v>3135195.85</v>
      </c>
      <c r="H140" s="45"/>
      <c r="I140" s="44">
        <v>1350341.65</v>
      </c>
      <c r="J140" s="8"/>
      <c r="K140" s="24">
        <v>916346.91</v>
      </c>
      <c r="L140" s="8"/>
      <c r="M140" s="24">
        <f>5516938.5+122580.02</f>
        <v>5639518.5199999996</v>
      </c>
      <c r="N140" s="8"/>
      <c r="O140" s="24">
        <f>SUM(E140,G140,I140,K140,M140)</f>
        <v>17444581.57</v>
      </c>
      <c r="P140" s="8"/>
      <c r="S140" s="48"/>
    </row>
    <row r="141" spans="1:21" ht="30" hidden="1" x14ac:dyDescent="0.25">
      <c r="A141" s="8"/>
      <c r="B141" s="8"/>
      <c r="C141" s="25" t="s">
        <v>36</v>
      </c>
      <c r="D141" s="15"/>
      <c r="E141" s="15" t="s">
        <v>29</v>
      </c>
      <c r="F141" s="15"/>
      <c r="G141" s="15" t="s">
        <v>30</v>
      </c>
      <c r="H141" s="15"/>
      <c r="I141" s="15" t="s">
        <v>47</v>
      </c>
      <c r="J141" s="15"/>
      <c r="K141" s="15" t="s">
        <v>31</v>
      </c>
      <c r="L141" s="15"/>
      <c r="M141" s="15" t="s">
        <v>32</v>
      </c>
      <c r="N141" s="15"/>
      <c r="O141" s="15" t="s">
        <v>33</v>
      </c>
      <c r="P141" s="15"/>
    </row>
    <row r="142" spans="1:21" x14ac:dyDescent="0.25">
      <c r="A142" s="29"/>
      <c r="B142" s="29"/>
      <c r="C142" s="29"/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</row>
    <row r="143" spans="1:21" x14ac:dyDescent="0.25">
      <c r="A143" s="29"/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</row>
    <row r="144" spans="1:21" ht="18.75" x14ac:dyDescent="0.3">
      <c r="A144" s="29"/>
      <c r="B144" s="41" t="s">
        <v>37</v>
      </c>
      <c r="C144" s="2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</row>
    <row r="145" spans="1:21" x14ac:dyDescent="0.25">
      <c r="A145" s="29"/>
      <c r="B145" s="29"/>
      <c r="C145" s="47" t="s">
        <v>53</v>
      </c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</row>
    <row r="146" spans="1:21" x14ac:dyDescent="0.25">
      <c r="A146" s="29"/>
      <c r="B146" s="29"/>
      <c r="C146" s="29" t="s">
        <v>38</v>
      </c>
      <c r="D146" s="29"/>
      <c r="E146" s="29"/>
      <c r="F146" s="29"/>
      <c r="G146" s="29"/>
      <c r="H146" s="29"/>
      <c r="I146" s="29"/>
      <c r="J146" s="29"/>
      <c r="K146" s="29"/>
      <c r="L146" s="29"/>
      <c r="M146" s="46"/>
      <c r="N146" s="29"/>
      <c r="O146" s="29"/>
      <c r="P146" s="29"/>
      <c r="Q146" s="29"/>
      <c r="R146" s="29"/>
      <c r="S146" s="29"/>
      <c r="T146" s="29"/>
      <c r="U146" s="29"/>
    </row>
    <row r="147" spans="1:21" x14ac:dyDescent="0.25">
      <c r="A147" s="29"/>
      <c r="B147" s="29"/>
      <c r="C147" s="29"/>
      <c r="D147" s="29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</row>
    <row r="148" spans="1:21" x14ac:dyDescent="0.25">
      <c r="A148" s="42"/>
      <c r="B148" s="42"/>
      <c r="C148" s="42"/>
      <c r="D148" s="42"/>
      <c r="E148" s="42"/>
      <c r="F148" s="42"/>
      <c r="G148" s="42"/>
      <c r="H148" s="42"/>
      <c r="I148" s="42"/>
      <c r="J148" s="42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</row>
    <row r="149" spans="1:21" x14ac:dyDescent="0.25">
      <c r="A149" s="42"/>
      <c r="B149" s="42"/>
      <c r="C149" s="23" t="s">
        <v>10</v>
      </c>
      <c r="D149" s="42"/>
      <c r="E149" s="19" t="s">
        <v>48</v>
      </c>
      <c r="F149" s="42"/>
      <c r="G149" s="24">
        <v>0</v>
      </c>
      <c r="H149" s="44"/>
      <c r="I149" s="44"/>
      <c r="J149" s="42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</row>
    <row r="150" spans="1:21" ht="30" x14ac:dyDescent="0.25">
      <c r="A150" s="8"/>
      <c r="B150" s="8"/>
      <c r="C150" s="15" t="s">
        <v>28</v>
      </c>
      <c r="D150" s="15"/>
      <c r="E150" s="25" t="s">
        <v>39</v>
      </c>
      <c r="F150" s="15"/>
      <c r="G150" s="25" t="s">
        <v>40</v>
      </c>
      <c r="H150" s="25"/>
      <c r="I150" s="25"/>
      <c r="J150" s="15"/>
      <c r="K150" s="39"/>
      <c r="L150" s="39"/>
      <c r="M150" s="39"/>
      <c r="N150" s="39"/>
      <c r="O150" s="39"/>
      <c r="P150" s="39"/>
    </row>
    <row r="151" spans="1:21" x14ac:dyDescent="0.25">
      <c r="A151" s="8"/>
      <c r="B151" s="8"/>
      <c r="C151" s="8"/>
      <c r="D151" s="8"/>
      <c r="E151" s="8"/>
      <c r="F151" s="8"/>
      <c r="G151" s="8"/>
      <c r="H151" s="8"/>
      <c r="I151" s="8"/>
      <c r="J151" s="8"/>
    </row>
    <row r="152" spans="1:21" x14ac:dyDescent="0.25">
      <c r="A152" s="8"/>
      <c r="B152" s="8"/>
      <c r="C152" s="15"/>
      <c r="D152" s="15"/>
      <c r="E152" s="15"/>
      <c r="F152" s="15"/>
      <c r="G152" s="15"/>
      <c r="H152" s="15"/>
      <c r="I152" s="15"/>
      <c r="J152" s="15"/>
      <c r="K152" s="39"/>
    </row>
    <row r="153" spans="1:21" x14ac:dyDescent="0.25">
      <c r="A153" s="8"/>
      <c r="B153" s="8"/>
      <c r="C153" s="23" t="s">
        <v>9</v>
      </c>
      <c r="D153" s="15"/>
      <c r="E153" s="19">
        <v>0</v>
      </c>
      <c r="F153" s="15"/>
      <c r="G153" s="24">
        <v>0</v>
      </c>
      <c r="H153" s="44"/>
      <c r="I153" s="44"/>
      <c r="J153" s="15"/>
      <c r="K153" s="39"/>
    </row>
    <row r="154" spans="1:21" ht="30" x14ac:dyDescent="0.25">
      <c r="A154" s="8"/>
      <c r="B154" s="8"/>
      <c r="C154" s="15" t="s">
        <v>34</v>
      </c>
      <c r="D154" s="15"/>
      <c r="E154" s="25" t="s">
        <v>39</v>
      </c>
      <c r="F154" s="15"/>
      <c r="G154" s="25" t="s">
        <v>40</v>
      </c>
      <c r="H154" s="25"/>
      <c r="I154" s="25"/>
      <c r="J154" s="15"/>
      <c r="K154" s="39"/>
    </row>
    <row r="155" spans="1:21" x14ac:dyDescent="0.25">
      <c r="A155" s="8"/>
      <c r="B155" s="8"/>
      <c r="C155" s="15"/>
      <c r="D155" s="15"/>
      <c r="E155" s="15"/>
      <c r="F155" s="15"/>
      <c r="G155" s="15"/>
      <c r="H155" s="15"/>
      <c r="I155" s="15"/>
      <c r="J155" s="15"/>
      <c r="K155" s="39"/>
    </row>
    <row r="156" spans="1:21" x14ac:dyDescent="0.25">
      <c r="A156" s="8"/>
      <c r="B156" s="8"/>
      <c r="C156" s="15"/>
      <c r="D156" s="15"/>
      <c r="E156" s="15"/>
      <c r="F156" s="15"/>
      <c r="G156" s="15"/>
      <c r="H156" s="15"/>
      <c r="I156" s="15"/>
      <c r="J156" s="15"/>
      <c r="K156" s="39"/>
    </row>
    <row r="157" spans="1:21" x14ac:dyDescent="0.25">
      <c r="A157" s="8"/>
      <c r="B157" s="8"/>
      <c r="C157" s="23" t="s">
        <v>10</v>
      </c>
      <c r="D157" s="15"/>
      <c r="E157" s="19">
        <v>0</v>
      </c>
      <c r="F157" s="15"/>
      <c r="G157" s="24">
        <v>0</v>
      </c>
      <c r="H157" s="44"/>
      <c r="I157" s="44"/>
      <c r="J157" s="15"/>
      <c r="K157" s="39"/>
    </row>
    <row r="158" spans="1:21" ht="30" x14ac:dyDescent="0.25">
      <c r="A158" s="8"/>
      <c r="B158" s="8"/>
      <c r="C158" s="25" t="s">
        <v>35</v>
      </c>
      <c r="D158" s="15"/>
      <c r="E158" s="25" t="s">
        <v>39</v>
      </c>
      <c r="F158" s="15"/>
      <c r="G158" s="25" t="s">
        <v>40</v>
      </c>
      <c r="H158" s="25"/>
      <c r="I158" s="25"/>
      <c r="J158" s="15"/>
      <c r="K158" s="39"/>
    </row>
    <row r="159" spans="1:21" x14ac:dyDescent="0.25">
      <c r="A159" s="8"/>
      <c r="B159" s="8"/>
      <c r="C159" s="15"/>
      <c r="D159" s="15"/>
      <c r="E159" s="15"/>
      <c r="F159" s="15"/>
      <c r="G159" s="15"/>
      <c r="H159" s="15"/>
      <c r="I159" s="15"/>
      <c r="J159" s="15"/>
      <c r="K159" s="39"/>
    </row>
    <row r="160" spans="1:21" x14ac:dyDescent="0.25">
      <c r="A160" s="8"/>
      <c r="B160" s="8"/>
      <c r="C160" s="15"/>
      <c r="D160" s="15"/>
      <c r="E160" s="15"/>
      <c r="F160" s="15"/>
      <c r="G160" s="15"/>
      <c r="H160" s="15"/>
      <c r="I160" s="15"/>
      <c r="J160" s="15"/>
      <c r="K160" s="39"/>
    </row>
    <row r="161" spans="1:134" x14ac:dyDescent="0.25">
      <c r="A161" s="8"/>
      <c r="B161" s="8"/>
      <c r="C161" s="23" t="s">
        <v>9</v>
      </c>
      <c r="D161" s="15"/>
      <c r="E161" s="19">
        <v>0</v>
      </c>
      <c r="F161" s="15"/>
      <c r="G161" s="24">
        <v>0</v>
      </c>
      <c r="H161" s="44"/>
      <c r="I161" s="44"/>
      <c r="J161" s="15"/>
      <c r="K161" s="39"/>
    </row>
    <row r="162" spans="1:134" ht="30" x14ac:dyDescent="0.25">
      <c r="A162" s="8"/>
      <c r="B162" s="8"/>
      <c r="C162" s="25" t="s">
        <v>36</v>
      </c>
      <c r="D162" s="15"/>
      <c r="E162" s="25" t="s">
        <v>39</v>
      </c>
      <c r="F162" s="15"/>
      <c r="G162" s="25" t="s">
        <v>40</v>
      </c>
      <c r="H162" s="25"/>
      <c r="I162" s="25"/>
      <c r="J162" s="15"/>
      <c r="K162" s="39"/>
    </row>
    <row r="163" spans="1:134" x14ac:dyDescent="0.25">
      <c r="A163" s="8"/>
      <c r="B163" s="8"/>
      <c r="C163" s="15"/>
      <c r="D163" s="15"/>
      <c r="E163" s="15"/>
      <c r="F163" s="15"/>
      <c r="G163" s="15"/>
      <c r="H163" s="15"/>
      <c r="I163" s="15"/>
      <c r="J163" s="15"/>
      <c r="K163" s="39"/>
    </row>
    <row r="164" spans="1:134" x14ac:dyDescent="0.25">
      <c r="A164" s="29"/>
      <c r="B164" s="29"/>
      <c r="C164" s="29"/>
      <c r="D164" s="29"/>
      <c r="E164" s="29"/>
      <c r="F164" s="29"/>
      <c r="G164" s="29"/>
      <c r="H164" s="29"/>
      <c r="I164" s="29"/>
      <c r="J164" s="29"/>
      <c r="K164" s="29"/>
    </row>
    <row r="165" spans="1:134" ht="18.75" x14ac:dyDescent="0.3">
      <c r="A165" s="29"/>
      <c r="B165" s="41" t="s">
        <v>41</v>
      </c>
      <c r="C165" s="29"/>
      <c r="D165" s="29"/>
      <c r="E165" s="29"/>
      <c r="F165" s="29"/>
      <c r="G165" s="29"/>
      <c r="H165" s="29"/>
      <c r="I165" s="29"/>
      <c r="J165" s="29"/>
      <c r="K165" s="29"/>
    </row>
    <row r="166" spans="1:134" x14ac:dyDescent="0.25">
      <c r="A166" s="29"/>
      <c r="B166" s="29"/>
      <c r="C166" s="29"/>
      <c r="D166" s="29"/>
      <c r="E166" s="29"/>
      <c r="F166" s="29"/>
      <c r="G166" s="29"/>
      <c r="H166" s="29"/>
      <c r="I166" s="29"/>
      <c r="J166" s="29"/>
      <c r="K166" s="29"/>
    </row>
    <row r="167" spans="1:134" x14ac:dyDescent="0.25">
      <c r="A167" s="29"/>
      <c r="B167" s="29"/>
      <c r="C167" s="29" t="s">
        <v>42</v>
      </c>
      <c r="D167" s="29"/>
      <c r="E167" s="29"/>
      <c r="F167" s="29"/>
      <c r="G167" s="29"/>
      <c r="H167" s="29"/>
      <c r="I167" s="29"/>
      <c r="J167" s="29"/>
      <c r="K167" s="29"/>
    </row>
    <row r="168" spans="1:134" x14ac:dyDescent="0.25">
      <c r="A168" s="29"/>
      <c r="B168" s="29"/>
      <c r="C168" s="29" t="s">
        <v>56</v>
      </c>
      <c r="D168" s="29"/>
      <c r="E168" s="29"/>
      <c r="F168" s="29"/>
      <c r="G168" s="29"/>
      <c r="H168" s="29"/>
      <c r="I168" s="29"/>
      <c r="J168" s="29"/>
      <c r="K168" s="29"/>
    </row>
    <row r="169" spans="1:134" x14ac:dyDescent="0.25">
      <c r="A169" s="8"/>
      <c r="B169" s="8"/>
      <c r="C169" s="15"/>
      <c r="D169" s="8"/>
      <c r="E169" s="15"/>
      <c r="F169" s="8"/>
      <c r="G169" s="15"/>
      <c r="H169" s="8"/>
      <c r="I169" s="15"/>
      <c r="J169" s="8"/>
      <c r="K169" s="15"/>
      <c r="L169" s="8"/>
      <c r="M169" s="15"/>
      <c r="N169" s="8"/>
      <c r="O169" s="15"/>
      <c r="P169" s="8"/>
      <c r="Q169" s="15"/>
      <c r="R169" s="8"/>
      <c r="S169" s="15"/>
      <c r="T169" s="8"/>
      <c r="U169" s="15"/>
      <c r="V169" s="8"/>
      <c r="W169" s="15"/>
      <c r="X169" s="8"/>
      <c r="Y169" s="15"/>
      <c r="Z169" s="8"/>
      <c r="AA169" s="15"/>
      <c r="AB169" s="8"/>
      <c r="AC169" s="15"/>
      <c r="AD169" s="8"/>
      <c r="AE169" s="15"/>
      <c r="AF169" s="8"/>
      <c r="AG169" s="15"/>
      <c r="AH169" s="8"/>
      <c r="AI169" s="15"/>
      <c r="AJ169" s="8"/>
      <c r="AK169" s="15"/>
      <c r="AL169" s="8"/>
      <c r="AM169" s="15"/>
      <c r="AN169" s="8"/>
      <c r="AO169" s="15"/>
      <c r="AP169" s="8"/>
      <c r="AQ169" s="15"/>
      <c r="AR169" s="8"/>
      <c r="AS169" s="15"/>
      <c r="AT169" s="8"/>
      <c r="AU169" s="15"/>
      <c r="AV169" s="8"/>
      <c r="AW169" s="15"/>
      <c r="AX169" s="8"/>
      <c r="AY169" s="15"/>
      <c r="AZ169" s="8"/>
      <c r="BA169" s="15"/>
      <c r="BB169" s="8"/>
      <c r="BC169" s="15"/>
      <c r="BD169" s="8"/>
      <c r="BE169" s="15"/>
      <c r="BF169" s="8"/>
      <c r="BG169" s="15"/>
      <c r="BH169" s="8"/>
      <c r="BI169" s="15"/>
      <c r="BJ169" s="8"/>
      <c r="BK169" s="15"/>
      <c r="BL169" s="8"/>
      <c r="BM169" s="15"/>
      <c r="BN169" s="8"/>
      <c r="BO169" s="15"/>
      <c r="BP169" s="8"/>
      <c r="BQ169" s="15"/>
      <c r="BR169" s="8"/>
      <c r="BS169" s="15"/>
      <c r="BT169" s="8"/>
      <c r="BU169" s="15"/>
      <c r="BV169" s="8"/>
      <c r="BW169" s="15"/>
      <c r="BX169" s="8"/>
      <c r="BY169" s="15"/>
      <c r="BZ169" s="8"/>
      <c r="CA169" s="15"/>
      <c r="CB169" s="8"/>
      <c r="CC169" s="15"/>
      <c r="CD169" s="8"/>
      <c r="CE169" s="15"/>
      <c r="CF169" s="8"/>
      <c r="CG169" s="15"/>
      <c r="CH169" s="8"/>
      <c r="CI169" s="15"/>
      <c r="CJ169" s="8"/>
      <c r="CK169" s="15"/>
      <c r="CL169" s="8"/>
      <c r="CM169" s="15"/>
      <c r="CN169" s="8"/>
      <c r="CO169" s="15"/>
      <c r="CP169" s="8"/>
      <c r="CQ169" s="15"/>
      <c r="CR169" s="8"/>
      <c r="CS169" s="15"/>
      <c r="CT169" s="8"/>
      <c r="CU169" s="15"/>
      <c r="CV169" s="8"/>
      <c r="CW169" s="15"/>
      <c r="CX169" s="8"/>
      <c r="CY169" s="15"/>
      <c r="CZ169" s="8"/>
      <c r="DA169" s="15"/>
      <c r="DB169" s="8"/>
      <c r="DC169" s="15"/>
      <c r="DD169" s="8"/>
      <c r="DE169" s="15"/>
      <c r="DF169" s="8"/>
      <c r="DG169" s="15"/>
      <c r="DH169" s="8"/>
      <c r="DI169" s="15"/>
      <c r="DJ169" s="8"/>
      <c r="DK169" s="15"/>
      <c r="DL169" s="8"/>
      <c r="DM169" s="15"/>
      <c r="DN169" s="8"/>
      <c r="DO169" s="15"/>
      <c r="DP169" s="8"/>
      <c r="DQ169" s="15"/>
      <c r="DR169" s="8"/>
      <c r="DS169" s="8"/>
      <c r="DT169" s="8"/>
      <c r="DU169" s="8"/>
      <c r="DV169" s="8"/>
      <c r="DW169" s="8"/>
      <c r="DX169" s="8"/>
      <c r="DY169" s="8"/>
      <c r="DZ169" s="8"/>
      <c r="EA169" s="8"/>
      <c r="EB169" s="8"/>
      <c r="EC169" s="8"/>
      <c r="ED169" s="8"/>
    </row>
    <row r="170" spans="1:134" x14ac:dyDescent="0.25">
      <c r="A170" s="8"/>
      <c r="B170" s="8"/>
      <c r="C170" s="51">
        <v>44866</v>
      </c>
      <c r="D170" s="8"/>
      <c r="E170" s="24">
        <v>8862662.0899999999</v>
      </c>
      <c r="F170" s="8"/>
      <c r="G170" s="51">
        <v>44835</v>
      </c>
      <c r="H170" s="8"/>
      <c r="I170" s="24">
        <v>9597398.8200000003</v>
      </c>
      <c r="J170" s="8"/>
      <c r="K170" s="51">
        <v>44805</v>
      </c>
      <c r="L170" s="8"/>
      <c r="M170" s="24">
        <v>9082417.9800000004</v>
      </c>
      <c r="N170" s="8"/>
      <c r="O170" s="51">
        <v>44774</v>
      </c>
      <c r="P170" s="8"/>
      <c r="Q170" s="24">
        <v>11464268.279999999</v>
      </c>
      <c r="R170" s="8"/>
      <c r="S170" s="51">
        <v>44743</v>
      </c>
      <c r="T170" s="8"/>
      <c r="U170" s="24">
        <v>6878841.8699999982</v>
      </c>
      <c r="V170" s="8"/>
      <c r="W170" s="51">
        <v>44713</v>
      </c>
      <c r="X170" s="8"/>
      <c r="Y170" s="24">
        <v>7718280.7699999996</v>
      </c>
      <c r="Z170" s="8"/>
      <c r="AA170" s="51">
        <v>44682</v>
      </c>
      <c r="AB170" s="8"/>
      <c r="AC170" s="24">
        <v>7965866.6200000001</v>
      </c>
      <c r="AD170" s="8"/>
      <c r="AE170" s="51">
        <v>44652</v>
      </c>
      <c r="AF170" s="8"/>
      <c r="AG170" s="24">
        <v>8345479.5499999998</v>
      </c>
      <c r="AH170" s="8"/>
      <c r="AI170" s="51">
        <v>44621</v>
      </c>
      <c r="AJ170" s="8"/>
      <c r="AK170" s="24">
        <v>9539377.5</v>
      </c>
      <c r="AL170" s="8"/>
      <c r="AM170" s="51">
        <v>44593</v>
      </c>
      <c r="AN170" s="8"/>
      <c r="AO170" s="24">
        <v>7597616.1500000004</v>
      </c>
      <c r="AP170" s="8"/>
      <c r="AQ170" s="51">
        <v>44562</v>
      </c>
      <c r="AR170" s="8"/>
      <c r="AS170" s="24">
        <v>9317209.7699999996</v>
      </c>
      <c r="AT170" s="8"/>
      <c r="AU170" s="51">
        <v>44531</v>
      </c>
      <c r="AV170" s="8"/>
      <c r="AW170" s="24">
        <v>9584201.5</v>
      </c>
      <c r="AX170" s="8"/>
      <c r="AY170" s="51">
        <v>44501</v>
      </c>
      <c r="AZ170" s="8"/>
      <c r="BA170" s="24">
        <v>9838788.5600000005</v>
      </c>
      <c r="BB170" s="8"/>
      <c r="BC170" s="51">
        <v>44470</v>
      </c>
      <c r="BD170" s="8"/>
      <c r="BE170" s="24">
        <v>9368094.8499999996</v>
      </c>
      <c r="BF170" s="8"/>
      <c r="BG170" s="51">
        <v>44440</v>
      </c>
      <c r="BH170" s="8"/>
      <c r="BI170" s="24">
        <v>7901031.2699999996</v>
      </c>
      <c r="BJ170" s="8"/>
      <c r="BK170" s="51">
        <v>44409</v>
      </c>
      <c r="BL170" s="8"/>
      <c r="BM170" s="24">
        <v>8641502.2300000004</v>
      </c>
      <c r="BN170" s="8"/>
      <c r="BO170" s="51">
        <v>44378</v>
      </c>
      <c r="BP170" s="8"/>
      <c r="BQ170" s="24">
        <v>8378719.6600000001</v>
      </c>
      <c r="BR170" s="8"/>
      <c r="BS170" s="51">
        <v>44348</v>
      </c>
      <c r="BT170" s="8"/>
      <c r="BU170" s="24">
        <v>8323259.5599999996</v>
      </c>
      <c r="BV170" s="8"/>
      <c r="BW170" s="51">
        <v>44317</v>
      </c>
      <c r="BX170" s="8"/>
      <c r="BY170" s="24">
        <v>7020620.8300000001</v>
      </c>
      <c r="BZ170" s="8"/>
      <c r="CA170" s="51">
        <v>44287</v>
      </c>
      <c r="CB170" s="8"/>
      <c r="CC170" s="24">
        <v>7610933.1900000004</v>
      </c>
      <c r="CD170" s="8"/>
      <c r="CE170" s="51">
        <v>44256</v>
      </c>
      <c r="CF170" s="8"/>
      <c r="CG170" s="24">
        <v>8885353.3900000006</v>
      </c>
      <c r="CH170" s="8"/>
      <c r="CI170" s="51">
        <v>44228</v>
      </c>
      <c r="CJ170" s="8"/>
      <c r="CK170" s="24">
        <v>8048274.9500000002</v>
      </c>
      <c r="CL170" s="8"/>
      <c r="CM170" s="51">
        <v>44197</v>
      </c>
      <c r="CN170" s="8"/>
      <c r="CO170" s="24">
        <v>8206672.0800000001</v>
      </c>
      <c r="CP170" s="8"/>
      <c r="CQ170" s="23" t="s">
        <v>59</v>
      </c>
      <c r="CR170" s="8"/>
      <c r="CS170" s="24">
        <v>8089074.2800000003</v>
      </c>
      <c r="CT170" s="8"/>
      <c r="CU170" s="23" t="s">
        <v>58</v>
      </c>
      <c r="CV170" s="8"/>
      <c r="CW170" s="24">
        <v>8753925.9199999999</v>
      </c>
      <c r="CX170" s="8"/>
      <c r="CY170" s="23" t="s">
        <v>57</v>
      </c>
      <c r="CZ170" s="8"/>
      <c r="DA170" s="24">
        <v>10479821.57</v>
      </c>
      <c r="DB170" s="8"/>
      <c r="DC170" s="23" t="s">
        <v>55</v>
      </c>
      <c r="DD170" s="8"/>
      <c r="DE170" s="24">
        <v>10735715.800000001</v>
      </c>
      <c r="DF170" s="8"/>
      <c r="DG170" s="23" t="s">
        <v>13</v>
      </c>
      <c r="DH170" s="8"/>
      <c r="DI170" s="24">
        <v>8921047.4199999999</v>
      </c>
      <c r="DJ170" s="8"/>
      <c r="DK170" s="23" t="s">
        <v>12</v>
      </c>
      <c r="DL170" s="8"/>
      <c r="DM170" s="24">
        <v>8013133.5</v>
      </c>
      <c r="DN170" s="8"/>
      <c r="DO170" s="23" t="s">
        <v>11</v>
      </c>
      <c r="DP170" s="8"/>
      <c r="DQ170" s="24">
        <v>8409779.5399999991</v>
      </c>
      <c r="DR170" s="8"/>
      <c r="DS170" s="23" t="s">
        <v>2</v>
      </c>
      <c r="DT170" s="15"/>
      <c r="DU170" s="24">
        <v>7357165.4800000004</v>
      </c>
      <c r="DV170" s="15"/>
      <c r="DW170" s="23" t="s">
        <v>10</v>
      </c>
      <c r="DX170" s="15"/>
      <c r="DY170" s="24">
        <v>7242792.5999999996</v>
      </c>
      <c r="DZ170" s="15"/>
      <c r="EA170" s="23" t="s">
        <v>9</v>
      </c>
      <c r="EB170" s="15"/>
      <c r="EC170" s="49">
        <v>8274238.25</v>
      </c>
      <c r="ED170" s="15"/>
    </row>
    <row r="171" spans="1:134" ht="45" x14ac:dyDescent="0.25">
      <c r="A171" s="8"/>
      <c r="B171" s="8"/>
      <c r="C171" s="15" t="s">
        <v>28</v>
      </c>
      <c r="D171" s="8"/>
      <c r="E171" s="25" t="s">
        <v>43</v>
      </c>
      <c r="F171" s="8"/>
      <c r="G171" s="15" t="s">
        <v>34</v>
      </c>
      <c r="H171" s="8"/>
      <c r="I171" s="25" t="s">
        <v>43</v>
      </c>
      <c r="J171" s="8"/>
      <c r="K171" s="15" t="s">
        <v>34</v>
      </c>
      <c r="L171" s="8"/>
      <c r="M171" s="25" t="s">
        <v>43</v>
      </c>
      <c r="N171" s="8"/>
      <c r="O171" s="15" t="s">
        <v>34</v>
      </c>
      <c r="P171" s="8"/>
      <c r="Q171" s="25" t="s">
        <v>43</v>
      </c>
      <c r="R171" s="8"/>
      <c r="S171" s="15" t="s">
        <v>34</v>
      </c>
      <c r="T171" s="8"/>
      <c r="U171" s="25" t="s">
        <v>43</v>
      </c>
      <c r="V171" s="8"/>
      <c r="W171" s="15" t="s">
        <v>34</v>
      </c>
      <c r="X171" s="8"/>
      <c r="Y171" s="25" t="s">
        <v>43</v>
      </c>
      <c r="Z171" s="8"/>
      <c r="AA171" s="15" t="s">
        <v>34</v>
      </c>
      <c r="AB171" s="8"/>
      <c r="AC171" s="25" t="s">
        <v>43</v>
      </c>
      <c r="AD171" s="8"/>
      <c r="AE171" s="15" t="s">
        <v>34</v>
      </c>
      <c r="AF171" s="8"/>
      <c r="AG171" s="25" t="s">
        <v>43</v>
      </c>
      <c r="AH171" s="8"/>
      <c r="AI171" s="15" t="s">
        <v>34</v>
      </c>
      <c r="AJ171" s="8"/>
      <c r="AK171" s="25" t="s">
        <v>43</v>
      </c>
      <c r="AL171" s="8"/>
      <c r="AM171" s="15" t="s">
        <v>34</v>
      </c>
      <c r="AN171" s="8"/>
      <c r="AO171" s="25" t="s">
        <v>43</v>
      </c>
      <c r="AP171" s="8"/>
      <c r="AQ171" s="15" t="s">
        <v>34</v>
      </c>
      <c r="AR171" s="8"/>
      <c r="AS171" s="25" t="s">
        <v>43</v>
      </c>
      <c r="AT171" s="8"/>
      <c r="AU171" s="15" t="s">
        <v>34</v>
      </c>
      <c r="AV171" s="8"/>
      <c r="AW171" s="25" t="s">
        <v>43</v>
      </c>
      <c r="AX171" s="8"/>
      <c r="AY171" s="15" t="s">
        <v>34</v>
      </c>
      <c r="AZ171" s="8"/>
      <c r="BA171" s="25" t="s">
        <v>43</v>
      </c>
      <c r="BB171" s="8"/>
      <c r="BC171" s="15" t="s">
        <v>34</v>
      </c>
      <c r="BD171" s="8"/>
      <c r="BE171" s="25" t="s">
        <v>43</v>
      </c>
      <c r="BF171" s="8"/>
      <c r="BG171" s="15" t="s">
        <v>34</v>
      </c>
      <c r="BH171" s="8"/>
      <c r="BI171" s="25" t="s">
        <v>43</v>
      </c>
      <c r="BJ171" s="8"/>
      <c r="BK171" s="15" t="s">
        <v>34</v>
      </c>
      <c r="BL171" s="8"/>
      <c r="BM171" s="25" t="s">
        <v>43</v>
      </c>
      <c r="BN171" s="8"/>
      <c r="BO171" s="15" t="s">
        <v>34</v>
      </c>
      <c r="BP171" s="8"/>
      <c r="BQ171" s="25" t="s">
        <v>43</v>
      </c>
      <c r="BR171" s="8"/>
      <c r="BS171" s="15" t="s">
        <v>34</v>
      </c>
      <c r="BT171" s="8"/>
      <c r="BU171" s="25" t="s">
        <v>43</v>
      </c>
      <c r="BV171" s="8"/>
      <c r="BW171" s="15" t="s">
        <v>34</v>
      </c>
      <c r="BX171" s="8"/>
      <c r="BY171" s="25" t="s">
        <v>43</v>
      </c>
      <c r="BZ171" s="8"/>
      <c r="CA171" s="15" t="s">
        <v>34</v>
      </c>
      <c r="CB171" s="8"/>
      <c r="CC171" s="25" t="s">
        <v>43</v>
      </c>
      <c r="CD171" s="8"/>
      <c r="CE171" s="15" t="s">
        <v>34</v>
      </c>
      <c r="CF171" s="8"/>
      <c r="CG171" s="25" t="s">
        <v>43</v>
      </c>
      <c r="CH171" s="8"/>
      <c r="CI171" s="15" t="s">
        <v>34</v>
      </c>
      <c r="CJ171" s="8"/>
      <c r="CK171" s="25" t="s">
        <v>43</v>
      </c>
      <c r="CL171" s="8"/>
      <c r="CM171" s="15" t="s">
        <v>34</v>
      </c>
      <c r="CN171" s="8"/>
      <c r="CO171" s="25" t="s">
        <v>43</v>
      </c>
      <c r="CP171" s="8"/>
      <c r="CQ171" s="15" t="s">
        <v>34</v>
      </c>
      <c r="CR171" s="8"/>
      <c r="CS171" s="25" t="s">
        <v>43</v>
      </c>
      <c r="CT171" s="8"/>
      <c r="CU171" s="15" t="s">
        <v>34</v>
      </c>
      <c r="CV171" s="8"/>
      <c r="CW171" s="25" t="s">
        <v>43</v>
      </c>
      <c r="CX171" s="8"/>
      <c r="CY171" s="15" t="s">
        <v>34</v>
      </c>
      <c r="CZ171" s="8"/>
      <c r="DA171" s="25" t="s">
        <v>43</v>
      </c>
      <c r="DB171" s="8"/>
      <c r="DC171" s="15" t="s">
        <v>34</v>
      </c>
      <c r="DD171" s="8"/>
      <c r="DE171" s="25" t="s">
        <v>43</v>
      </c>
      <c r="DF171" s="8"/>
      <c r="DG171" s="15" t="s">
        <v>34</v>
      </c>
      <c r="DH171" s="8"/>
      <c r="DI171" s="25" t="s">
        <v>43</v>
      </c>
      <c r="DJ171" s="8"/>
      <c r="DK171" s="15" t="s">
        <v>34</v>
      </c>
      <c r="DL171" s="8"/>
      <c r="DM171" s="25" t="s">
        <v>43</v>
      </c>
      <c r="DN171" s="8"/>
      <c r="DO171" s="15" t="s">
        <v>34</v>
      </c>
      <c r="DP171" s="8"/>
      <c r="DQ171" s="25" t="s">
        <v>43</v>
      </c>
      <c r="DR171" s="8"/>
      <c r="DS171" s="15" t="s">
        <v>34</v>
      </c>
      <c r="DT171" s="15"/>
      <c r="DU171" s="25" t="s">
        <v>43</v>
      </c>
      <c r="DV171" s="15"/>
      <c r="DW171" s="15" t="s">
        <v>34</v>
      </c>
      <c r="DX171" s="15"/>
      <c r="DY171" s="25" t="s">
        <v>43</v>
      </c>
      <c r="DZ171" s="15"/>
      <c r="EA171" s="15" t="s">
        <v>34</v>
      </c>
      <c r="EB171" s="15"/>
      <c r="EC171" s="15" t="s">
        <v>43</v>
      </c>
      <c r="ED171" s="15"/>
    </row>
    <row r="172" spans="1:134" x14ac:dyDescent="0.25">
      <c r="A172" s="8"/>
      <c r="B172" s="8"/>
      <c r="C172" s="15"/>
      <c r="D172" s="8"/>
      <c r="E172" s="15"/>
      <c r="F172" s="8"/>
      <c r="G172" s="15"/>
      <c r="H172" s="8"/>
      <c r="I172" s="15"/>
      <c r="J172" s="8"/>
      <c r="K172" s="15"/>
      <c r="L172" s="8"/>
      <c r="M172" s="15"/>
      <c r="N172" s="8"/>
      <c r="O172" s="15"/>
      <c r="P172" s="8"/>
      <c r="Q172" s="15"/>
      <c r="R172" s="8"/>
      <c r="S172" s="15"/>
      <c r="T172" s="8"/>
      <c r="U172" s="15"/>
      <c r="V172" s="8"/>
      <c r="W172" s="15"/>
      <c r="X172" s="8"/>
      <c r="Y172" s="15"/>
      <c r="Z172" s="8"/>
      <c r="AA172" s="15"/>
      <c r="AB172" s="8"/>
      <c r="AC172" s="15"/>
      <c r="AD172" s="8"/>
      <c r="AE172" s="15"/>
      <c r="AF172" s="8"/>
      <c r="AG172" s="15"/>
      <c r="AH172" s="8"/>
      <c r="AI172" s="15"/>
      <c r="AJ172" s="8"/>
      <c r="AK172" s="15"/>
      <c r="AL172" s="8"/>
      <c r="AM172" s="15"/>
      <c r="AN172" s="8"/>
      <c r="AO172" s="15"/>
      <c r="AP172" s="8"/>
      <c r="AQ172" s="15"/>
      <c r="AR172" s="8"/>
      <c r="AS172" s="15"/>
      <c r="AT172" s="8"/>
      <c r="AU172" s="15"/>
      <c r="AV172" s="8"/>
      <c r="AW172" s="15"/>
      <c r="AX172" s="8"/>
      <c r="AY172" s="15"/>
      <c r="AZ172" s="8"/>
      <c r="BA172" s="15"/>
      <c r="BB172" s="8"/>
      <c r="BC172" s="15"/>
      <c r="BD172" s="8"/>
      <c r="BE172" s="15"/>
      <c r="BF172" s="8"/>
      <c r="BG172" s="15"/>
      <c r="BH172" s="8"/>
      <c r="BI172" s="15"/>
      <c r="BJ172" s="8"/>
      <c r="BK172" s="15"/>
      <c r="BL172" s="8"/>
      <c r="BM172" s="15"/>
      <c r="BN172" s="8"/>
      <c r="BO172" s="15"/>
      <c r="BP172" s="8"/>
      <c r="BQ172" s="15"/>
      <c r="BR172" s="8"/>
      <c r="BS172" s="15"/>
      <c r="BT172" s="8"/>
      <c r="BU172" s="15"/>
      <c r="BV172" s="8"/>
      <c r="BW172" s="15"/>
      <c r="BX172" s="8"/>
      <c r="BY172" s="15"/>
      <c r="BZ172" s="8"/>
      <c r="CA172" s="15"/>
      <c r="CB172" s="8"/>
      <c r="CC172" s="15"/>
      <c r="CD172" s="8"/>
      <c r="CE172" s="15"/>
      <c r="CF172" s="8"/>
      <c r="CG172" s="15"/>
      <c r="CH172" s="8"/>
      <c r="CI172" s="15"/>
      <c r="CJ172" s="8"/>
      <c r="CK172" s="15"/>
      <c r="CL172" s="8"/>
      <c r="CM172" s="15"/>
      <c r="CN172" s="8"/>
      <c r="CO172" s="15"/>
      <c r="CP172" s="8"/>
      <c r="CQ172" s="15"/>
      <c r="CR172" s="8"/>
      <c r="CS172" s="15"/>
      <c r="CT172" s="8"/>
      <c r="CU172" s="15"/>
      <c r="CV172" s="8"/>
      <c r="CW172" s="15"/>
      <c r="CX172" s="8"/>
      <c r="CY172" s="15"/>
      <c r="CZ172" s="8"/>
      <c r="DA172" s="15"/>
      <c r="DB172" s="8"/>
      <c r="DC172" s="15"/>
      <c r="DD172" s="8"/>
      <c r="DE172" s="15"/>
      <c r="DF172" s="8"/>
      <c r="DG172" s="15"/>
      <c r="DH172" s="8"/>
      <c r="DI172" s="15"/>
      <c r="DJ172" s="8"/>
      <c r="DK172" s="15"/>
      <c r="DL172" s="8"/>
      <c r="DM172" s="15"/>
      <c r="DN172" s="8"/>
      <c r="DO172" s="15"/>
      <c r="DP172" s="8"/>
      <c r="DQ172" s="15"/>
      <c r="DR172" s="8"/>
      <c r="DS172" s="15"/>
      <c r="DT172" s="15"/>
      <c r="DU172" s="15"/>
      <c r="DV172" s="15"/>
      <c r="DW172" s="15"/>
      <c r="DX172" s="15"/>
      <c r="DY172" s="15"/>
      <c r="DZ172" s="15"/>
      <c r="EA172" s="15"/>
      <c r="EB172" s="15"/>
      <c r="EC172" s="15"/>
      <c r="ED172" s="15"/>
    </row>
    <row r="173" spans="1:134" x14ac:dyDescent="0.25">
      <c r="A173" s="8"/>
      <c r="B173" s="8"/>
      <c r="C173" s="15"/>
      <c r="D173" s="8"/>
      <c r="E173" s="15"/>
      <c r="F173" s="8"/>
      <c r="G173" s="15"/>
      <c r="H173" s="8"/>
      <c r="I173" s="15"/>
      <c r="J173" s="8"/>
      <c r="K173" s="15"/>
      <c r="L173" s="8"/>
      <c r="M173" s="15"/>
      <c r="N173" s="8"/>
      <c r="O173" s="15"/>
      <c r="P173" s="8"/>
      <c r="Q173" s="15"/>
      <c r="R173" s="8"/>
      <c r="S173" s="15"/>
      <c r="T173" s="8"/>
      <c r="U173" s="15"/>
      <c r="V173" s="8"/>
      <c r="W173" s="15"/>
      <c r="X173" s="8"/>
      <c r="Y173" s="15"/>
      <c r="Z173" s="8"/>
      <c r="AA173" s="15"/>
      <c r="AB173" s="8"/>
      <c r="AC173" s="15"/>
      <c r="AD173" s="8"/>
      <c r="AE173" s="15"/>
      <c r="AF173" s="8"/>
      <c r="AG173" s="15"/>
      <c r="AH173" s="8"/>
      <c r="AI173" s="15"/>
      <c r="AJ173" s="8"/>
      <c r="AK173" s="15"/>
      <c r="AL173" s="8"/>
      <c r="AM173" s="15"/>
      <c r="AN173" s="8"/>
      <c r="AO173" s="15"/>
      <c r="AP173" s="8"/>
      <c r="AQ173" s="15"/>
      <c r="AR173" s="8"/>
      <c r="AS173" s="15"/>
      <c r="AT173" s="8"/>
      <c r="AU173" s="15"/>
      <c r="AV173" s="8"/>
      <c r="AW173" s="15"/>
      <c r="AX173" s="8"/>
      <c r="AY173" s="15"/>
      <c r="AZ173" s="8"/>
      <c r="BA173" s="15"/>
      <c r="BB173" s="8"/>
      <c r="BC173" s="15"/>
      <c r="BD173" s="8"/>
      <c r="BE173" s="15"/>
      <c r="BF173" s="8"/>
      <c r="BG173" s="15"/>
      <c r="BH173" s="8"/>
      <c r="BI173" s="15"/>
      <c r="BJ173" s="8"/>
      <c r="BK173" s="15"/>
      <c r="BL173" s="8"/>
      <c r="BM173" s="15"/>
      <c r="BN173" s="8"/>
      <c r="BO173" s="15"/>
      <c r="BP173" s="8"/>
      <c r="BQ173" s="15"/>
      <c r="BR173" s="8"/>
      <c r="BS173" s="15"/>
      <c r="BT173" s="8"/>
      <c r="BU173" s="15"/>
      <c r="BV173" s="8"/>
      <c r="BW173" s="15"/>
      <c r="BX173" s="8"/>
      <c r="BY173" s="15"/>
      <c r="BZ173" s="8"/>
      <c r="CA173" s="15"/>
      <c r="CB173" s="8"/>
      <c r="CC173" s="15"/>
      <c r="CD173" s="8"/>
      <c r="CE173" s="15"/>
      <c r="CF173" s="8"/>
      <c r="CG173" s="15"/>
      <c r="CH173" s="8"/>
      <c r="CI173" s="15"/>
      <c r="CJ173" s="8"/>
      <c r="CK173" s="15"/>
      <c r="CL173" s="8"/>
      <c r="CM173" s="15"/>
      <c r="CN173" s="8"/>
      <c r="CO173" s="15"/>
      <c r="CP173" s="8"/>
      <c r="CQ173" s="15"/>
      <c r="CR173" s="8"/>
      <c r="CS173" s="15"/>
      <c r="CT173" s="8"/>
      <c r="CU173" s="15"/>
      <c r="CV173" s="8"/>
      <c r="CW173" s="15"/>
      <c r="CX173" s="8"/>
      <c r="CY173" s="15"/>
      <c r="CZ173" s="8"/>
      <c r="DA173" s="15"/>
      <c r="DB173" s="8"/>
      <c r="DC173" s="15"/>
      <c r="DD173" s="8"/>
      <c r="DE173" s="15"/>
      <c r="DF173" s="8"/>
      <c r="DG173" s="15"/>
      <c r="DH173" s="8"/>
      <c r="DI173" s="15"/>
      <c r="DJ173" s="8"/>
      <c r="DK173" s="15"/>
      <c r="DL173" s="8"/>
      <c r="DM173" s="15"/>
      <c r="DN173" s="8"/>
      <c r="DO173" s="15"/>
      <c r="DP173" s="8"/>
      <c r="DQ173" s="15"/>
      <c r="DR173" s="8"/>
      <c r="DS173" s="15"/>
      <c r="DT173" s="15"/>
      <c r="DU173" s="15"/>
      <c r="DV173" s="15"/>
      <c r="DW173" s="15"/>
      <c r="DX173" s="15"/>
      <c r="DY173" s="15"/>
      <c r="DZ173" s="15"/>
      <c r="EA173" s="15"/>
      <c r="EB173" s="15"/>
      <c r="EC173" s="15"/>
      <c r="ED173" s="15"/>
    </row>
    <row r="174" spans="1:134" x14ac:dyDescent="0.25">
      <c r="A174" s="8"/>
      <c r="B174" s="8"/>
      <c r="C174" s="15"/>
      <c r="D174" s="8"/>
      <c r="E174" s="15"/>
      <c r="F174" s="8"/>
      <c r="G174" s="15"/>
      <c r="H174" s="8"/>
      <c r="I174" s="15"/>
      <c r="J174" s="8"/>
      <c r="K174" s="15"/>
      <c r="L174" s="8"/>
      <c r="M174" s="15"/>
      <c r="N174" s="8"/>
      <c r="O174" s="15"/>
      <c r="P174" s="8"/>
      <c r="Q174" s="15"/>
      <c r="R174" s="8"/>
      <c r="S174" s="15"/>
      <c r="T174" s="8"/>
      <c r="U174" s="15"/>
      <c r="V174" s="8"/>
      <c r="W174" s="15"/>
      <c r="X174" s="8"/>
      <c r="Y174" s="15"/>
      <c r="Z174" s="8"/>
      <c r="AA174" s="15"/>
      <c r="AB174" s="8"/>
      <c r="AC174" s="15"/>
      <c r="AD174" s="8"/>
      <c r="AE174" s="15"/>
      <c r="AF174" s="8"/>
      <c r="AG174" s="15"/>
      <c r="AH174" s="8"/>
      <c r="AI174" s="15"/>
      <c r="AJ174" s="8"/>
      <c r="AK174" s="15"/>
      <c r="AL174" s="8"/>
      <c r="AM174" s="15"/>
      <c r="AN174" s="8"/>
      <c r="AO174" s="15"/>
      <c r="AP174" s="8"/>
      <c r="AQ174" s="15"/>
      <c r="AR174" s="8"/>
      <c r="AS174" s="15"/>
      <c r="AT174" s="8"/>
      <c r="AU174" s="15"/>
      <c r="AV174" s="8"/>
      <c r="AW174" s="15"/>
      <c r="AX174" s="8"/>
      <c r="AY174" s="15"/>
      <c r="AZ174" s="8"/>
      <c r="BA174" s="15"/>
      <c r="BB174" s="8"/>
      <c r="BC174" s="15"/>
      <c r="BD174" s="8"/>
      <c r="BE174" s="15"/>
      <c r="BF174" s="8"/>
      <c r="BG174" s="15"/>
      <c r="BH174" s="8"/>
      <c r="BI174" s="15"/>
      <c r="BJ174" s="8"/>
      <c r="BK174" s="15"/>
      <c r="BL174" s="8"/>
      <c r="BM174" s="15"/>
      <c r="BN174" s="8"/>
      <c r="BO174" s="15"/>
      <c r="BP174" s="8"/>
      <c r="BQ174" s="15"/>
      <c r="BR174" s="8"/>
      <c r="BS174" s="15"/>
      <c r="BT174" s="8"/>
      <c r="BU174" s="15"/>
      <c r="BV174" s="8"/>
      <c r="BW174" s="15"/>
      <c r="BX174" s="8"/>
      <c r="BY174" s="15"/>
      <c r="BZ174" s="8"/>
      <c r="CA174" s="15"/>
      <c r="CB174" s="8"/>
      <c r="CC174" s="15"/>
      <c r="CD174" s="8"/>
      <c r="CE174" s="15"/>
      <c r="CF174" s="8"/>
      <c r="CG174" s="15"/>
      <c r="CH174" s="8"/>
      <c r="CI174" s="15"/>
      <c r="CJ174" s="8"/>
      <c r="CK174" s="15"/>
      <c r="CL174" s="8"/>
      <c r="CM174" s="15"/>
      <c r="CN174" s="8"/>
      <c r="CO174" s="15"/>
      <c r="CP174" s="8"/>
      <c r="CQ174" s="15"/>
      <c r="CR174" s="8"/>
      <c r="CS174" s="15"/>
      <c r="CT174" s="8"/>
      <c r="CU174" s="15"/>
      <c r="CV174" s="8"/>
      <c r="CW174" s="15"/>
      <c r="CX174" s="8"/>
      <c r="CY174" s="15"/>
      <c r="CZ174" s="8"/>
      <c r="DA174" s="15"/>
      <c r="DB174" s="8"/>
      <c r="DC174" s="15"/>
      <c r="DD174" s="8"/>
      <c r="DE174" s="15"/>
      <c r="DF174" s="8"/>
      <c r="DG174" s="15"/>
      <c r="DH174" s="8"/>
      <c r="DI174" s="15"/>
      <c r="DJ174" s="8"/>
      <c r="DK174" s="15"/>
      <c r="DL174" s="8"/>
      <c r="DM174" s="15"/>
      <c r="DN174" s="8"/>
      <c r="DO174" s="15"/>
      <c r="DP174" s="8"/>
      <c r="DQ174" s="15"/>
      <c r="DR174" s="8"/>
      <c r="DS174" s="15"/>
      <c r="DT174" s="15"/>
      <c r="DU174" s="15"/>
      <c r="DV174" s="15"/>
      <c r="DW174" s="15"/>
      <c r="DX174" s="15"/>
      <c r="DY174" s="15"/>
      <c r="DZ174" s="15"/>
      <c r="EA174" s="15"/>
      <c r="EB174" s="15"/>
      <c r="EC174" s="15"/>
      <c r="ED174" s="15"/>
    </row>
    <row r="175" spans="1:134" x14ac:dyDescent="0.25">
      <c r="A175" s="8"/>
      <c r="B175" s="8"/>
      <c r="C175" s="51">
        <v>44501</v>
      </c>
      <c r="D175" s="15"/>
      <c r="E175" s="24">
        <f>BA170</f>
        <v>9838788.5600000005</v>
      </c>
      <c r="F175" s="8"/>
      <c r="G175" s="51">
        <v>44470</v>
      </c>
      <c r="H175" s="15"/>
      <c r="I175" s="24">
        <f>BE170</f>
        <v>9368094.8499999996</v>
      </c>
      <c r="J175" s="8"/>
      <c r="K175" s="51">
        <v>44440</v>
      </c>
      <c r="L175" s="15"/>
      <c r="M175" s="24">
        <f>BI170</f>
        <v>7901031.2699999996</v>
      </c>
      <c r="N175" s="8"/>
      <c r="O175" s="51">
        <v>44409</v>
      </c>
      <c r="P175" s="15"/>
      <c r="Q175" s="24">
        <f>BM170</f>
        <v>8641502.2300000004</v>
      </c>
      <c r="R175" s="8"/>
      <c r="S175" s="51">
        <v>44378</v>
      </c>
      <c r="T175" s="15"/>
      <c r="U175" s="24">
        <f>BQ170</f>
        <v>8378719.6600000001</v>
      </c>
      <c r="V175" s="8"/>
      <c r="W175" s="51">
        <v>44348</v>
      </c>
      <c r="X175" s="15"/>
      <c r="Y175" s="24">
        <f>BU170</f>
        <v>8323259.5599999996</v>
      </c>
      <c r="Z175" s="8"/>
      <c r="AA175" s="51">
        <v>44317</v>
      </c>
      <c r="AB175" s="15"/>
      <c r="AC175" s="24">
        <f>BY170</f>
        <v>7020620.8300000001</v>
      </c>
      <c r="AD175" s="8"/>
      <c r="AE175" s="51">
        <v>44287</v>
      </c>
      <c r="AF175" s="15"/>
      <c r="AG175" s="24">
        <f>CC170</f>
        <v>7610933.1900000004</v>
      </c>
      <c r="AH175" s="8"/>
      <c r="AI175" s="51">
        <v>44256</v>
      </c>
      <c r="AJ175" s="15"/>
      <c r="AK175" s="24">
        <f>CG170</f>
        <v>8885353.3900000006</v>
      </c>
      <c r="AL175" s="8"/>
      <c r="AM175" s="51">
        <v>44228</v>
      </c>
      <c r="AN175" s="15"/>
      <c r="AO175" s="24">
        <f>CK170</f>
        <v>8048274.9500000002</v>
      </c>
      <c r="AP175" s="8"/>
      <c r="AQ175" s="51">
        <v>44197</v>
      </c>
      <c r="AR175" s="15"/>
      <c r="AS175" s="24">
        <f>CO170</f>
        <v>8206672.0800000001</v>
      </c>
      <c r="AT175" s="8"/>
      <c r="AU175" s="51">
        <v>44166</v>
      </c>
      <c r="AV175" s="15"/>
      <c r="AW175" s="24">
        <f>CS170</f>
        <v>8089074.2800000003</v>
      </c>
      <c r="AX175" s="8"/>
      <c r="AY175" s="51">
        <v>44136</v>
      </c>
      <c r="AZ175" s="15"/>
      <c r="BA175" s="24">
        <f>CW170</f>
        <v>8753925.9199999999</v>
      </c>
      <c r="BB175" s="8"/>
      <c r="BC175" s="51">
        <v>44105</v>
      </c>
      <c r="BD175" s="15"/>
      <c r="BE175" s="24">
        <f>DA170</f>
        <v>10479821.57</v>
      </c>
      <c r="BF175" s="8"/>
      <c r="BG175" s="51">
        <v>44075</v>
      </c>
      <c r="BH175" s="15"/>
      <c r="BI175" s="24">
        <f>DE170</f>
        <v>10735715.800000001</v>
      </c>
      <c r="BJ175" s="8"/>
      <c r="BK175" s="51">
        <v>44044</v>
      </c>
      <c r="BL175" s="15"/>
      <c r="BM175" s="24">
        <v>8921047.4199999999</v>
      </c>
      <c r="BN175" s="8"/>
      <c r="BO175" s="51">
        <v>44013</v>
      </c>
      <c r="BP175" s="15"/>
      <c r="BQ175" s="24">
        <v>8013133.5</v>
      </c>
      <c r="BR175" s="8"/>
      <c r="BS175" s="51">
        <v>43983</v>
      </c>
      <c r="BT175" s="15"/>
      <c r="BU175" s="24">
        <v>8410092.0999999996</v>
      </c>
      <c r="BV175" s="8"/>
      <c r="BW175" s="51">
        <v>43952</v>
      </c>
      <c r="BX175" s="15"/>
      <c r="BY175" s="24">
        <v>7357409.46</v>
      </c>
      <c r="BZ175" s="8"/>
      <c r="CA175" s="51">
        <v>43922</v>
      </c>
      <c r="CB175" s="8"/>
      <c r="CC175" s="24">
        <v>7242792.5999999996</v>
      </c>
      <c r="CD175" s="8"/>
      <c r="CE175" s="51">
        <v>43891</v>
      </c>
      <c r="CF175" s="8"/>
      <c r="CG175" s="24">
        <v>8274238.25</v>
      </c>
      <c r="CH175" s="8"/>
      <c r="CI175" s="51">
        <v>43862</v>
      </c>
      <c r="CJ175" s="8"/>
      <c r="CK175" s="24">
        <v>7816491.7800000003</v>
      </c>
      <c r="CL175" s="8"/>
      <c r="CM175" s="51">
        <v>43831</v>
      </c>
      <c r="CN175" s="8"/>
      <c r="CO175" s="24">
        <v>9549176.5</v>
      </c>
      <c r="CP175" s="8"/>
      <c r="CQ175" s="23" t="s">
        <v>59</v>
      </c>
      <c r="CR175" s="8"/>
      <c r="CS175" s="24">
        <v>7917986.4299999997</v>
      </c>
      <c r="CT175" s="8"/>
      <c r="CU175" s="23" t="s">
        <v>58</v>
      </c>
      <c r="CV175" s="8"/>
      <c r="CW175" s="24">
        <v>9234830.9700000007</v>
      </c>
      <c r="CX175" s="8"/>
      <c r="CY175" s="23" t="s">
        <v>57</v>
      </c>
      <c r="CZ175" s="8"/>
      <c r="DA175" s="24">
        <v>10771315</v>
      </c>
      <c r="DB175" s="8"/>
      <c r="DC175" s="23" t="s">
        <v>55</v>
      </c>
      <c r="DD175" s="8"/>
      <c r="DE175" s="24">
        <v>9385087.1600000001</v>
      </c>
      <c r="DF175" s="8"/>
      <c r="DG175" s="23" t="s">
        <v>13</v>
      </c>
      <c r="DH175" s="8"/>
      <c r="DI175" s="24">
        <v>8921047.4199999999</v>
      </c>
      <c r="DJ175" s="8"/>
      <c r="DK175" s="23" t="s">
        <v>12</v>
      </c>
      <c r="DL175" s="8"/>
      <c r="DM175" s="24">
        <v>9207181.8000000007</v>
      </c>
      <c r="DN175" s="8"/>
      <c r="DO175" s="23" t="s">
        <v>11</v>
      </c>
      <c r="DP175" s="8"/>
      <c r="DQ175" s="24">
        <v>8410092.0999999996</v>
      </c>
      <c r="DR175" s="8"/>
      <c r="DS175" s="23" t="s">
        <v>2</v>
      </c>
      <c r="DT175" s="15"/>
      <c r="DU175" s="24">
        <v>7357409.46</v>
      </c>
      <c r="DV175" s="15"/>
      <c r="DW175" s="23" t="s">
        <v>10</v>
      </c>
      <c r="DX175" s="15"/>
      <c r="DY175" s="24">
        <v>8511247.5600000005</v>
      </c>
      <c r="DZ175" s="15"/>
      <c r="EA175" s="23" t="s">
        <v>9</v>
      </c>
      <c r="EB175" s="15"/>
      <c r="EC175" s="49">
        <v>7383250.1900000004</v>
      </c>
      <c r="ED175" s="15"/>
    </row>
    <row r="176" spans="1:134" ht="60" x14ac:dyDescent="0.25">
      <c r="A176" s="8"/>
      <c r="B176" s="8"/>
      <c r="C176" s="25" t="s">
        <v>44</v>
      </c>
      <c r="D176" s="8"/>
      <c r="E176" s="25" t="s">
        <v>43</v>
      </c>
      <c r="F176" s="8"/>
      <c r="G176" s="25" t="s">
        <v>45</v>
      </c>
      <c r="H176" s="8"/>
      <c r="I176" s="25" t="s">
        <v>43</v>
      </c>
      <c r="J176" s="8"/>
      <c r="K176" s="25" t="s">
        <v>45</v>
      </c>
      <c r="L176" s="8"/>
      <c r="M176" s="25" t="s">
        <v>43</v>
      </c>
      <c r="N176" s="8"/>
      <c r="O176" s="25" t="s">
        <v>45</v>
      </c>
      <c r="P176" s="8"/>
      <c r="Q176" s="25" t="s">
        <v>43</v>
      </c>
      <c r="R176" s="8"/>
      <c r="S176" s="25" t="s">
        <v>45</v>
      </c>
      <c r="T176" s="8"/>
      <c r="U176" s="25" t="s">
        <v>43</v>
      </c>
      <c r="V176" s="8"/>
      <c r="W176" s="25" t="s">
        <v>45</v>
      </c>
      <c r="X176" s="8"/>
      <c r="Y176" s="25" t="s">
        <v>43</v>
      </c>
      <c r="Z176" s="8"/>
      <c r="AA176" s="25" t="s">
        <v>45</v>
      </c>
      <c r="AB176" s="8"/>
      <c r="AC176" s="25" t="s">
        <v>43</v>
      </c>
      <c r="AD176" s="8"/>
      <c r="AE176" s="25" t="s">
        <v>45</v>
      </c>
      <c r="AF176" s="8"/>
      <c r="AG176" s="25" t="s">
        <v>43</v>
      </c>
      <c r="AH176" s="8"/>
      <c r="AI176" s="25" t="s">
        <v>45</v>
      </c>
      <c r="AJ176" s="8"/>
      <c r="AK176" s="25" t="s">
        <v>43</v>
      </c>
      <c r="AL176" s="8"/>
      <c r="AM176" s="25" t="s">
        <v>45</v>
      </c>
      <c r="AN176" s="8"/>
      <c r="AO176" s="25" t="s">
        <v>43</v>
      </c>
      <c r="AP176" s="8"/>
      <c r="AQ176" s="25" t="s">
        <v>45</v>
      </c>
      <c r="AR176" s="8"/>
      <c r="AS176" s="25" t="s">
        <v>43</v>
      </c>
      <c r="AT176" s="8"/>
      <c r="AU176" s="25" t="s">
        <v>45</v>
      </c>
      <c r="AV176" s="8"/>
      <c r="AW176" s="25" t="s">
        <v>43</v>
      </c>
      <c r="AX176" s="8"/>
      <c r="AY176" s="25" t="s">
        <v>45</v>
      </c>
      <c r="AZ176" s="8"/>
      <c r="BA176" s="25" t="s">
        <v>43</v>
      </c>
      <c r="BB176" s="8"/>
      <c r="BC176" s="25" t="s">
        <v>45</v>
      </c>
      <c r="BD176" s="8"/>
      <c r="BE176" s="25" t="s">
        <v>43</v>
      </c>
      <c r="BF176" s="8"/>
      <c r="BG176" s="25" t="s">
        <v>45</v>
      </c>
      <c r="BH176" s="8"/>
      <c r="BI176" s="25" t="s">
        <v>43</v>
      </c>
      <c r="BJ176" s="8"/>
      <c r="BK176" s="25" t="s">
        <v>45</v>
      </c>
      <c r="BL176" s="8"/>
      <c r="BM176" s="25" t="s">
        <v>43</v>
      </c>
      <c r="BN176" s="8"/>
      <c r="BO176" s="25" t="s">
        <v>45</v>
      </c>
      <c r="BP176" s="8"/>
      <c r="BQ176" s="25" t="s">
        <v>43</v>
      </c>
      <c r="BR176" s="8"/>
      <c r="BS176" s="25" t="s">
        <v>45</v>
      </c>
      <c r="BT176" s="8"/>
      <c r="BU176" s="25" t="s">
        <v>43</v>
      </c>
      <c r="BV176" s="8"/>
      <c r="BW176" s="25" t="s">
        <v>45</v>
      </c>
      <c r="BX176" s="8"/>
      <c r="BY176" s="25" t="s">
        <v>43</v>
      </c>
      <c r="BZ176" s="8"/>
      <c r="CA176" s="25" t="s">
        <v>45</v>
      </c>
      <c r="CB176" s="8"/>
      <c r="CC176" s="25" t="s">
        <v>43</v>
      </c>
      <c r="CD176" s="8"/>
      <c r="CE176" s="25" t="s">
        <v>45</v>
      </c>
      <c r="CF176" s="8"/>
      <c r="CG176" s="25" t="s">
        <v>43</v>
      </c>
      <c r="CH176" s="8"/>
      <c r="CI176" s="25" t="s">
        <v>45</v>
      </c>
      <c r="CJ176" s="8"/>
      <c r="CK176" s="25" t="s">
        <v>43</v>
      </c>
      <c r="CL176" s="8"/>
      <c r="CM176" s="25" t="s">
        <v>45</v>
      </c>
      <c r="CN176" s="8"/>
      <c r="CO176" s="25" t="s">
        <v>43</v>
      </c>
      <c r="CP176" s="8"/>
      <c r="CQ176" s="25" t="s">
        <v>45</v>
      </c>
      <c r="CR176" s="8"/>
      <c r="CS176" s="25" t="s">
        <v>43</v>
      </c>
      <c r="CT176" s="8"/>
      <c r="CU176" s="25" t="s">
        <v>45</v>
      </c>
      <c r="CV176" s="8"/>
      <c r="CW176" s="25" t="s">
        <v>43</v>
      </c>
      <c r="CX176" s="8"/>
      <c r="CY176" s="25" t="s">
        <v>45</v>
      </c>
      <c r="CZ176" s="8"/>
      <c r="DA176" s="25" t="s">
        <v>43</v>
      </c>
      <c r="DB176" s="8"/>
      <c r="DC176" s="25" t="s">
        <v>45</v>
      </c>
      <c r="DD176" s="8"/>
      <c r="DE176" s="25" t="s">
        <v>43</v>
      </c>
      <c r="DF176" s="8"/>
      <c r="DG176" s="25" t="s">
        <v>45</v>
      </c>
      <c r="DH176" s="8"/>
      <c r="DI176" s="25" t="s">
        <v>43</v>
      </c>
      <c r="DJ176" s="8"/>
      <c r="DK176" s="25" t="s">
        <v>45</v>
      </c>
      <c r="DL176" s="8"/>
      <c r="DM176" s="25" t="s">
        <v>43</v>
      </c>
      <c r="DN176" s="8"/>
      <c r="DO176" s="25" t="s">
        <v>45</v>
      </c>
      <c r="DP176" s="8"/>
      <c r="DQ176" s="25" t="s">
        <v>43</v>
      </c>
      <c r="DR176" s="8"/>
      <c r="DS176" s="25" t="s">
        <v>45</v>
      </c>
      <c r="DT176" s="15"/>
      <c r="DU176" s="25" t="s">
        <v>43</v>
      </c>
      <c r="DV176" s="15"/>
      <c r="DW176" s="25" t="s">
        <v>45</v>
      </c>
      <c r="DX176" s="15"/>
      <c r="DY176" s="25" t="s">
        <v>43</v>
      </c>
      <c r="DZ176" s="15"/>
      <c r="EA176" s="25" t="s">
        <v>45</v>
      </c>
      <c r="EB176" s="15"/>
      <c r="EC176" s="25" t="s">
        <v>43</v>
      </c>
      <c r="ED176" s="15"/>
    </row>
    <row r="177" spans="1:130" x14ac:dyDescent="0.2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8"/>
      <c r="BB177" s="8"/>
      <c r="BC177" s="8"/>
      <c r="BD177" s="8"/>
      <c r="BE177" s="8"/>
      <c r="BF177" s="8"/>
      <c r="BG177" s="8"/>
      <c r="BH177" s="8"/>
      <c r="BI177" s="8"/>
      <c r="BJ177" s="8"/>
      <c r="BK177" s="8"/>
      <c r="BL177" s="8"/>
      <c r="BM177" s="8"/>
      <c r="BN177" s="8"/>
      <c r="BO177" s="8"/>
      <c r="BP177" s="8"/>
      <c r="BQ177" s="8"/>
      <c r="BR177" s="8"/>
      <c r="BS177" s="8"/>
      <c r="BT177" s="8"/>
      <c r="BU177" s="8"/>
      <c r="BV177" s="8"/>
      <c r="BW177" s="8"/>
      <c r="BX177" s="8"/>
      <c r="BY177" s="8"/>
      <c r="BZ177" s="8"/>
      <c r="CA177" s="8"/>
      <c r="CB177" s="8"/>
      <c r="CC177" s="8"/>
      <c r="CD177" s="8"/>
      <c r="CE177" s="8"/>
      <c r="CF177" s="8"/>
      <c r="CG177" s="8"/>
      <c r="CH177" s="8"/>
      <c r="CI177" s="8"/>
      <c r="CJ177" s="8"/>
      <c r="CK177" s="8"/>
      <c r="CL177" s="8"/>
      <c r="CM177" s="8"/>
      <c r="CN177" s="8"/>
      <c r="CO177" s="8"/>
      <c r="CP177" s="8"/>
      <c r="CQ177" s="8"/>
      <c r="CR177" s="8"/>
      <c r="CS177" s="8"/>
      <c r="CT177" s="8"/>
      <c r="CU177" s="8"/>
      <c r="CV177" s="8"/>
      <c r="CW177" s="8"/>
      <c r="CX177" s="8"/>
      <c r="CY177" s="8"/>
      <c r="CZ177" s="8"/>
      <c r="DA177" s="8"/>
      <c r="DB177" s="8"/>
      <c r="DC177" s="8"/>
      <c r="DD177" s="8"/>
      <c r="DE177" s="8"/>
      <c r="DF177" s="8"/>
      <c r="DG177" s="8"/>
      <c r="DH177" s="8"/>
      <c r="DI177" s="8"/>
      <c r="DJ177" s="8"/>
      <c r="DK177" s="15"/>
      <c r="DL177" s="8"/>
      <c r="DM177" s="15"/>
      <c r="DN177" s="8"/>
      <c r="DO177" s="15"/>
      <c r="DP177" s="15"/>
      <c r="DQ177" s="15"/>
      <c r="DR177" s="15"/>
      <c r="DS177" s="15"/>
      <c r="DT177" s="15"/>
      <c r="DU177" s="15"/>
      <c r="DV177" s="15"/>
      <c r="DW177" s="15"/>
      <c r="DX177" s="15"/>
      <c r="DY177" s="15"/>
      <c r="DZ177" s="15"/>
    </row>
    <row r="178" spans="1:130" x14ac:dyDescent="0.25">
      <c r="C178" s="39"/>
      <c r="D178" s="39"/>
      <c r="E178" s="39"/>
      <c r="F178" s="39"/>
      <c r="G178" s="39"/>
      <c r="H178" s="39"/>
      <c r="I178" s="39"/>
      <c r="J178" s="39"/>
      <c r="K178" s="39"/>
      <c r="L178" s="39"/>
    </row>
  </sheetData>
  <pageMargins left="0.7" right="0.7" top="0.64" bottom="0.64" header="0.3" footer="0.3"/>
  <pageSetup scale="64" fitToHeight="2"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030B09515DD5E408C15E5CFEFE1C326" ma:contentTypeVersion="3" ma:contentTypeDescription="Create a new document." ma:contentTypeScope="" ma:versionID="9830aae481821c4bb20d8abc25294403">
  <xsd:schema xmlns:xsd="http://www.w3.org/2001/XMLSchema" xmlns:xs="http://www.w3.org/2001/XMLSchema" xmlns:p="http://schemas.microsoft.com/office/2006/metadata/properties" xmlns:ns2="8609ce63-d02d-43da-b3f8-4545fdb1b45a" xmlns:ns3="1fb3335c-30d7-4bba-904e-f5536abc823a" targetNamespace="http://schemas.microsoft.com/office/2006/metadata/properties" ma:root="true" ma:fieldsID="8d9d8d92b140e379fb5c8165ceb9fa60" ns2:_="" ns3:_="">
    <xsd:import namespace="8609ce63-d02d-43da-b3f8-4545fdb1b45a"/>
    <xsd:import namespace="1fb3335c-30d7-4bba-904e-f5536abc823a"/>
    <xsd:element name="properties">
      <xsd:complexType>
        <xsd:sequence>
          <xsd:element name="documentManagement">
            <xsd:complexType>
              <xsd:all>
                <xsd:element ref="ns2:Declared" minOccurs="0"/>
                <xsd:element ref="ns2:DocId" minOccurs="0"/>
                <xsd:element ref="ns2:MeridioUrl" minOccurs="0"/>
                <xsd:element ref="ns3:_dlc_DocId" minOccurs="0"/>
                <xsd:element ref="ns3:_dlc_DocIdUrl" minOccurs="0"/>
                <xsd:element ref="ns3:_dlc_DocIdPersistId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09ce63-d02d-43da-b3f8-4545fdb1b45a" elementFormDefault="qualified">
    <xsd:import namespace="http://schemas.microsoft.com/office/2006/documentManagement/types"/>
    <xsd:import namespace="http://schemas.microsoft.com/office/infopath/2007/PartnerControls"/>
    <xsd:element name="Declared" ma:index="8" nillable="true" ma:displayName="Declared" ma:default="FALSE" ma:hidden="true" ma:internalName="Declared" ma:readOnly="false">
      <xsd:simpleType>
        <xsd:restriction base="dms:Boolean"/>
      </xsd:simpleType>
    </xsd:element>
    <xsd:element name="DocId" ma:index="9" nillable="true" ma:displayName="DocId" ma:hidden="true" ma:internalName="DocId" ma:readOnly="false">
      <xsd:simpleType>
        <xsd:restriction base="dms:Text"/>
      </xsd:simpleType>
    </xsd:element>
    <xsd:element name="MeridioUrl" ma:index="10" nillable="true" ma:displayName="MeridioUrl" ma:hidden="true" ma:internalName="MeridioUrl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b3335c-30d7-4bba-904e-f5536abc823a" elementFormDefault="qualified">
    <xsd:import namespace="http://schemas.microsoft.com/office/2006/documentManagement/types"/>
    <xsd:import namespace="http://schemas.microsoft.com/office/infopath/2007/PartnerControls"/>
    <xsd:element name="_dlc_DocId" ma:index="11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2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3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4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Id xmlns="8609ce63-d02d-43da-b3f8-4545fdb1b45a" xsi:nil="true"/>
    <Declared xmlns="8609ce63-d02d-43da-b3f8-4545fdb1b45a">false</Declared>
    <MeridioUrl xmlns="8609ce63-d02d-43da-b3f8-4545fdb1b45a" xsi:nil="true"/>
    <_dlc_DocId xmlns="1fb3335c-30d7-4bba-904e-f5536abc823a">QXAXS7VD5RUN-1176138465-65007</_dlc_DocId>
    <_dlc_DocIdUrl xmlns="1fb3335c-30d7-4bba-904e-f5536abc823a">
      <Url>http://intranet/s/finance/_layouts/15/DocIdRedir.aspx?ID=QXAXS7VD5RUN-1176138465-65007</Url>
      <Description>QXAXS7VD5RUN-1176138465-65007</Description>
    </_dlc_DocIdUrl>
  </documentManagement>
</p:properties>
</file>

<file path=customXml/itemProps1.xml><?xml version="1.0" encoding="utf-8"?>
<ds:datastoreItem xmlns:ds="http://schemas.openxmlformats.org/officeDocument/2006/customXml" ds:itemID="{8275A2A6-03A5-45C1-AA6C-8CCD509EB8D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A3B902F-4559-4326-B563-8925BBF9CFAF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6B29E4FE-C28B-49C5-B5AC-BDCA772F1C9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609ce63-d02d-43da-b3f8-4545fdb1b45a"/>
    <ds:schemaRef ds:uri="1fb3335c-30d7-4bba-904e-f5536abc823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705498F9-0BF8-40BA-A2B0-597FB2C476C5}">
  <ds:schemaRefs>
    <ds:schemaRef ds:uri="http://schemas.microsoft.com/office/2006/documentManagement/types"/>
    <ds:schemaRef ds:uri="http://purl.org/dc/terms/"/>
    <ds:schemaRef ds:uri="8609ce63-d02d-43da-b3f8-4545fdb1b45a"/>
    <ds:schemaRef ds:uri="http://purl.org/dc/dcmitype/"/>
    <ds:schemaRef ds:uri="http://schemas.microsoft.com/office/2006/metadata/properties"/>
    <ds:schemaRef ds:uri="http://www.w3.org/XML/1998/namespace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1fb3335c-30d7-4bba-904e-f5536abc823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Summary</vt:lpstr>
      <vt:lpstr>Demand Input</vt:lpstr>
      <vt:lpstr>Financial Input</vt:lpstr>
      <vt:lpstr>'Demand Input'!Print_Area</vt:lpstr>
      <vt:lpstr>'Financial Input'!Print_Area</vt:lpstr>
      <vt:lpstr>Summary!Print_Area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Harold Smith</dc:creator>
  <cp:lastModifiedBy>Cook, Michael</cp:lastModifiedBy>
  <cp:lastPrinted>2022-12-13T12:36:03Z</cp:lastPrinted>
  <dcterms:created xsi:type="dcterms:W3CDTF">2020-04-08T14:34:01Z</dcterms:created>
  <dcterms:modified xsi:type="dcterms:W3CDTF">2022-12-13T12:36:49Z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0x0101007030B09515DD5E408C15E5CFEFE1C326</vt:lpwstr>
  </property>
  <property fmtid="{D5CDD505-2E9C-101B-9397-08002B2CF9AE}" pid="3" name="_dlc_DocIdItemGuid">
    <vt:lpwstr>ae089726-9d27-4318-b3e8-2fa793500c9b</vt:lpwstr>
  </property>
  <property fmtid="{D5CDD505-2E9C-101B-9397-08002B2CF9AE}" pid="4" name="SS Version">
    <vt:lpwstr>21.4</vt:lpwstr>
  </property>
</Properties>
</file>