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0D86BEE6-23D7-4B54-8D46-5FAA94E7B47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Input'!$A$1:$H$62</definedName>
    <definedName name="_xlnm.Print_Area" localSheetId="2">'Financial Input'!$A$1:$P$172</definedName>
    <definedName name="_xlnm.Print_Area" localSheetId="0">Summary!$B$4:$BS$37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33" i="4" l="1"/>
  <c r="BT33" i="4"/>
  <c r="BT35" i="4" s="1"/>
  <c r="BU32" i="4"/>
  <c r="BU35" i="4" s="1"/>
  <c r="BT32" i="4"/>
  <c r="BU34" i="4"/>
  <c r="BT34" i="4"/>
  <c r="C130" i="4"/>
  <c r="B130" i="4"/>
  <c r="C95" i="4"/>
  <c r="B95" i="4"/>
  <c r="BT36" i="4" l="1"/>
  <c r="C49" i="3" l="1"/>
  <c r="B49" i="3"/>
  <c r="E169" i="5"/>
  <c r="O8" i="5"/>
  <c r="BS34" i="4"/>
  <c r="BR34" i="4"/>
  <c r="B129" i="4"/>
  <c r="BS33" i="4" s="1"/>
  <c r="B94" i="4"/>
  <c r="BS32" i="4" s="1"/>
  <c r="BS35" i="4" l="1"/>
  <c r="C48" i="3"/>
  <c r="C129" i="4" s="1"/>
  <c r="BR33" i="4" s="1"/>
  <c r="B48" i="3"/>
  <c r="C94" i="4" s="1"/>
  <c r="BR32" i="4" s="1"/>
  <c r="BR35" i="4" s="1"/>
  <c r="BR36" i="4" s="1"/>
  <c r="I169" i="5"/>
  <c r="O11" i="5" l="1"/>
  <c r="BQ34" i="4"/>
  <c r="BP34" i="4"/>
  <c r="B128" i="4"/>
  <c r="BQ33" i="4" s="1"/>
  <c r="B93" i="4"/>
  <c r="BQ32" i="4" s="1"/>
  <c r="BQ35" i="4" l="1"/>
  <c r="C47" i="3" l="1"/>
  <c r="C128" i="4" s="1"/>
  <c r="BP33" i="4" s="1"/>
  <c r="B47" i="3"/>
  <c r="C93" i="4" s="1"/>
  <c r="BP32" i="4" s="1"/>
  <c r="BP35" i="4" l="1"/>
  <c r="BP36" i="4" s="1"/>
  <c r="M169" i="5"/>
  <c r="O14" i="5" l="1"/>
  <c r="O17" i="5"/>
  <c r="BO34" i="4"/>
  <c r="BN34" i="4"/>
  <c r="B127" i="4"/>
  <c r="BO33" i="4" s="1"/>
  <c r="B92" i="4"/>
  <c r="BO32" i="4" s="1"/>
  <c r="C46" i="3"/>
  <c r="C127" i="4" s="1"/>
  <c r="BN33" i="4" s="1"/>
  <c r="B46" i="3"/>
  <c r="C92" i="4" s="1"/>
  <c r="BN32" i="4" s="1"/>
  <c r="Q169" i="5"/>
  <c r="BM34" i="4"/>
  <c r="BL34" i="4"/>
  <c r="B126" i="4"/>
  <c r="BM33" i="4" s="1"/>
  <c r="B91" i="4"/>
  <c r="BM32" i="4" s="1"/>
  <c r="C45" i="3"/>
  <c r="C126" i="4" s="1"/>
  <c r="BL33" i="4" s="1"/>
  <c r="B45" i="3"/>
  <c r="C91" i="4" s="1"/>
  <c r="BL32" i="4" s="1"/>
  <c r="U169" i="5"/>
  <c r="O20" i="5"/>
  <c r="BK34" i="4"/>
  <c r="BJ34" i="4"/>
  <c r="B125" i="4"/>
  <c r="BK33" i="4" s="1"/>
  <c r="B90" i="4"/>
  <c r="BK32" i="4" s="1"/>
  <c r="C44" i="3"/>
  <c r="C125" i="4" s="1"/>
  <c r="BJ33" i="4" s="1"/>
  <c r="B44" i="3"/>
  <c r="C90" i="4" s="1"/>
  <c r="BJ32" i="4" s="1"/>
  <c r="Y169" i="5"/>
  <c r="BN35" i="4" l="1"/>
  <c r="BO35" i="4"/>
  <c r="BL35" i="4"/>
  <c r="BM35" i="4"/>
  <c r="BK35" i="4"/>
  <c r="BJ35" i="4"/>
  <c r="BN36" i="4" l="1"/>
  <c r="BL36" i="4"/>
  <c r="BJ36" i="4"/>
  <c r="O23" i="5"/>
  <c r="BI34" i="4"/>
  <c r="BH34" i="4"/>
  <c r="B124" i="4"/>
  <c r="BI33" i="4" s="1"/>
  <c r="B89" i="4"/>
  <c r="BI32" i="4" s="1"/>
  <c r="BI35" i="4" l="1"/>
  <c r="C43" i="3" l="1"/>
  <c r="C124" i="4" s="1"/>
  <c r="BH33" i="4" s="1"/>
  <c r="B43" i="3"/>
  <c r="C89" i="4" s="1"/>
  <c r="BH32" i="4" s="1"/>
  <c r="AC169" i="5"/>
  <c r="BH35" i="4" l="1"/>
  <c r="BH36" i="4" s="1"/>
  <c r="O26" i="5"/>
  <c r="BG34" i="4"/>
  <c r="BF34" i="4"/>
  <c r="B123" i="4"/>
  <c r="BG33" i="4" s="1"/>
  <c r="B88" i="4"/>
  <c r="BG32" i="4" s="1"/>
  <c r="BG35" i="4" l="1"/>
  <c r="C42" i="3"/>
  <c r="C123" i="4" s="1"/>
  <c r="BF33" i="4" s="1"/>
  <c r="B42" i="3"/>
  <c r="C88" i="4" s="1"/>
  <c r="BF32" i="4" s="1"/>
  <c r="AG169" i="5"/>
  <c r="BF35" i="4" l="1"/>
  <c r="BF36" i="4"/>
  <c r="O29" i="5"/>
  <c r="BE34" i="4"/>
  <c r="BD34" i="4"/>
  <c r="B122" i="4"/>
  <c r="BE33" i="4" s="1"/>
  <c r="B87" i="4"/>
  <c r="BE32" i="4" s="1"/>
  <c r="C41" i="3"/>
  <c r="C122" i="4" s="1"/>
  <c r="BD33" i="4" s="1"/>
  <c r="B41" i="3"/>
  <c r="C87" i="4" s="1"/>
  <c r="BD32" i="4" s="1"/>
  <c r="BE35" i="4" l="1"/>
  <c r="BD35" i="4"/>
  <c r="BD36" i="4" l="1"/>
  <c r="AK169" i="5"/>
  <c r="O32" i="5"/>
  <c r="BC34" i="4" l="1"/>
  <c r="BB34" i="4"/>
  <c r="C121" i="4"/>
  <c r="BB33" i="4" s="1"/>
  <c r="B121" i="4"/>
  <c r="BC33" i="4" s="1"/>
  <c r="C86" i="4"/>
  <c r="BB32" i="4" s="1"/>
  <c r="B86" i="4"/>
  <c r="BC32" i="4" s="1"/>
  <c r="BB35" i="4" l="1"/>
  <c r="BC35" i="4"/>
  <c r="BB36" i="4" l="1"/>
  <c r="AO169" i="5"/>
  <c r="O35" i="5" l="1"/>
  <c r="BA34" i="4"/>
  <c r="AZ34" i="4"/>
  <c r="C120" i="4"/>
  <c r="AZ33" i="4" s="1"/>
  <c r="B120" i="4"/>
  <c r="BA33" i="4" s="1"/>
  <c r="C85" i="4"/>
  <c r="AZ32" i="4" s="1"/>
  <c r="B85" i="4"/>
  <c r="BA32" i="4" s="1"/>
  <c r="BA35" i="4" s="1"/>
  <c r="AS169" i="5"/>
  <c r="AZ35" i="4" l="1"/>
  <c r="AZ36" i="4" s="1"/>
  <c r="O38" i="5" l="1"/>
  <c r="C119" i="4"/>
  <c r="AX33" i="4" s="1"/>
  <c r="B119" i="4"/>
  <c r="AY33" i="4" s="1"/>
  <c r="C84" i="4"/>
  <c r="AX32" i="4" s="1"/>
  <c r="B84" i="4"/>
  <c r="AY32" i="4" s="1"/>
  <c r="AY34" i="4"/>
  <c r="AX34" i="4"/>
  <c r="AW169" i="5"/>
  <c r="AX35" i="4" l="1"/>
  <c r="AY35" i="4"/>
  <c r="AX36" i="4" l="1"/>
  <c r="O41" i="5" l="1"/>
  <c r="AW34" i="4" l="1"/>
  <c r="AV34" i="4"/>
  <c r="C118" i="4"/>
  <c r="AV33" i="4" s="1"/>
  <c r="B118" i="4"/>
  <c r="AW33" i="4" s="1"/>
  <c r="C83" i="4"/>
  <c r="AV32" i="4" s="1"/>
  <c r="B83" i="4"/>
  <c r="AW32" i="4" s="1"/>
  <c r="AW35" i="4" l="1"/>
  <c r="AV35" i="4"/>
  <c r="BA169" i="5"/>
  <c r="AV36" i="4" l="1"/>
  <c r="O44" i="5"/>
  <c r="AU34" i="4"/>
  <c r="AT34" i="4"/>
  <c r="B117" i="4"/>
  <c r="AU33" i="4" s="1"/>
  <c r="C117" i="4"/>
  <c r="AT33" i="4" s="1"/>
  <c r="B82" i="4"/>
  <c r="AU32" i="4" s="1"/>
  <c r="C82" i="4"/>
  <c r="AT32" i="4" s="1"/>
  <c r="AU35" i="4" l="1"/>
  <c r="AT35" i="4"/>
  <c r="AT36" i="4" s="1"/>
  <c r="O47" i="5" l="1"/>
  <c r="C116" i="4"/>
  <c r="AR33" i="4" s="1"/>
  <c r="B116" i="4"/>
  <c r="AS33" i="4" s="1"/>
  <c r="C81" i="4"/>
  <c r="AR32" i="4" s="1"/>
  <c r="B81" i="4"/>
  <c r="AS32" i="4" s="1"/>
  <c r="AS34" i="4"/>
  <c r="AR34" i="4"/>
  <c r="AS35" i="4" l="1"/>
  <c r="AR35" i="4"/>
  <c r="AR36" i="4" l="1"/>
  <c r="O50" i="5" l="1"/>
  <c r="AQ34" i="4"/>
  <c r="AP34" i="4"/>
  <c r="C115" i="4"/>
  <c r="AP33" i="4" s="1"/>
  <c r="B115" i="4"/>
  <c r="AQ33" i="4" s="1"/>
  <c r="C80" i="4"/>
  <c r="AP32" i="4" s="1"/>
  <c r="AP35" i="4" s="1"/>
  <c r="B80" i="4"/>
  <c r="AQ32" i="4" s="1"/>
  <c r="AQ35" i="4" l="1"/>
  <c r="AP36" i="4" s="1"/>
  <c r="O53" i="5" l="1"/>
  <c r="AO34" i="4"/>
  <c r="AN34" i="4"/>
  <c r="C114" i="4"/>
  <c r="AN33" i="4" s="1"/>
  <c r="B114" i="4"/>
  <c r="AO33" i="4" s="1"/>
  <c r="C79" i="4"/>
  <c r="AN32" i="4" s="1"/>
  <c r="B79" i="4"/>
  <c r="AO32" i="4" s="1"/>
  <c r="AN35" i="4" l="1"/>
  <c r="AO35" i="4"/>
  <c r="AN36" i="4" l="1"/>
  <c r="O56" i="5"/>
  <c r="C2" i="4"/>
  <c r="C113" i="4"/>
  <c r="AL33" i="4" s="1"/>
  <c r="B113" i="4"/>
  <c r="AM33" i="4" s="1"/>
  <c r="C78" i="4"/>
  <c r="AL32" i="4" s="1"/>
  <c r="B78" i="4"/>
  <c r="AM32" i="4" s="1"/>
  <c r="AM34" i="4"/>
  <c r="AL34" i="4"/>
  <c r="AL35" i="4" l="1"/>
  <c r="O59" i="5"/>
  <c r="B112" i="4"/>
  <c r="AK33" i="4" s="1"/>
  <c r="C112" i="4"/>
  <c r="AJ33" i="4" s="1"/>
  <c r="B77" i="4"/>
  <c r="AK32" i="4" s="1"/>
  <c r="C77" i="4"/>
  <c r="AJ32" i="4" s="1"/>
  <c r="AK34" i="4"/>
  <c r="AJ34" i="4"/>
  <c r="AJ35" i="4" l="1"/>
  <c r="D77" i="4"/>
  <c r="D112" i="4"/>
  <c r="O62" i="5"/>
  <c r="O65" i="5"/>
  <c r="AM35" i="4" l="1"/>
  <c r="AL36" i="4" s="1"/>
  <c r="B111" i="4"/>
  <c r="B76" i="4"/>
  <c r="AI32" i="4" s="1"/>
  <c r="AI34" i="4"/>
  <c r="AH34" i="4"/>
  <c r="C30" i="3"/>
  <c r="C111" i="4" s="1"/>
  <c r="AH33" i="4" s="1"/>
  <c r="B30" i="3"/>
  <c r="C76" i="4" s="1"/>
  <c r="AH32" i="4" s="1"/>
  <c r="D111" i="4" l="1"/>
  <c r="D76" i="4"/>
  <c r="AK35" i="4" s="1"/>
  <c r="AJ36" i="4" s="1"/>
  <c r="AI33" i="4"/>
  <c r="AH35" i="4"/>
  <c r="O101" i="5" l="1"/>
  <c r="C110" i="4" l="1"/>
  <c r="AF33" i="4" s="1"/>
  <c r="B110" i="4"/>
  <c r="AG33" i="4" s="1"/>
  <c r="C75" i="4"/>
  <c r="AF32" i="4" s="1"/>
  <c r="B75" i="4"/>
  <c r="AG32" i="4" s="1"/>
  <c r="AG34" i="4"/>
  <c r="AF34" i="4"/>
  <c r="D75" i="4" l="1"/>
  <c r="D110" i="4"/>
  <c r="AF35" i="4"/>
  <c r="AI35" i="4" l="1"/>
  <c r="AH36" i="4" s="1"/>
  <c r="O104" i="5"/>
  <c r="O68" i="5"/>
  <c r="C109" i="4" l="1"/>
  <c r="AD33" i="4" s="1"/>
  <c r="B109" i="4"/>
  <c r="AE33" i="4" s="1"/>
  <c r="C74" i="4"/>
  <c r="AD32" i="4" s="1"/>
  <c r="B74" i="4"/>
  <c r="AE32" i="4" s="1"/>
  <c r="AE34" i="4"/>
  <c r="AD34" i="4"/>
  <c r="D109" i="4" l="1"/>
  <c r="D74" i="4"/>
  <c r="AG35" i="4" s="1"/>
  <c r="AF36" i="4" s="1"/>
  <c r="AD35" i="4"/>
  <c r="O107" i="5" l="1"/>
  <c r="O71" i="5"/>
  <c r="C108" i="4" l="1"/>
  <c r="AB33" i="4" s="1"/>
  <c r="B108" i="4"/>
  <c r="AC33" i="4" s="1"/>
  <c r="C73" i="4"/>
  <c r="AB32" i="4" s="1"/>
  <c r="B73" i="4"/>
  <c r="AC32" i="4" s="1"/>
  <c r="AC34" i="4"/>
  <c r="AB34" i="4"/>
  <c r="D73" i="4" l="1"/>
  <c r="D108" i="4"/>
  <c r="AB35" i="4"/>
  <c r="AE35" i="4" l="1"/>
  <c r="AD36" i="4" s="1"/>
  <c r="O110" i="5"/>
  <c r="O74" i="5"/>
  <c r="AA34" i="4" l="1"/>
  <c r="Z34" i="4"/>
  <c r="Y34" i="4"/>
  <c r="X34" i="4"/>
  <c r="C107" i="4" l="1"/>
  <c r="Z33" i="4" s="1"/>
  <c r="B107" i="4"/>
  <c r="AA33" i="4" s="1"/>
  <c r="C72" i="4"/>
  <c r="Z32" i="4" s="1"/>
  <c r="B72" i="4"/>
  <c r="AA32" i="4" s="1"/>
  <c r="AA35" i="4" l="1"/>
  <c r="Z35" i="4"/>
  <c r="D72" i="4"/>
  <c r="D107" i="4"/>
  <c r="O113" i="5"/>
  <c r="Z36" i="4" l="1"/>
  <c r="AC35" i="4"/>
  <c r="AB36" i="4" s="1"/>
  <c r="O77" i="5"/>
  <c r="C106" i="4" l="1"/>
  <c r="X33" i="4" s="1"/>
  <c r="B106" i="4"/>
  <c r="C71" i="4"/>
  <c r="X32" i="4" s="1"/>
  <c r="B71" i="4"/>
  <c r="X35" i="4" l="1"/>
  <c r="D106" i="4"/>
  <c r="Y33" i="4"/>
  <c r="D71" i="4"/>
  <c r="Y32" i="4"/>
  <c r="O116" i="5"/>
  <c r="O80" i="5"/>
  <c r="Y35" i="4" l="1"/>
  <c r="X36" i="4" s="1"/>
  <c r="O119" i="5"/>
  <c r="O83" i="5"/>
  <c r="O122" i="5" l="1"/>
  <c r="O86" i="5"/>
  <c r="I125" i="5" l="1"/>
  <c r="O125" i="5" l="1"/>
  <c r="O89" i="5"/>
  <c r="M131" i="5" l="1"/>
  <c r="O131" i="5" s="1"/>
  <c r="O95" i="5"/>
  <c r="M134" i="5" l="1"/>
  <c r="O134" i="5" l="1"/>
  <c r="O128" i="5"/>
  <c r="O98" i="5"/>
  <c r="O92" i="5"/>
  <c r="B53" i="3" l="1"/>
  <c r="A52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C134" i="4"/>
  <c r="B134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100" i="4"/>
  <c r="C101" i="4"/>
  <c r="C102" i="4"/>
  <c r="C103" i="4"/>
  <c r="C104" i="4"/>
  <c r="C105" i="4"/>
  <c r="C99" i="4"/>
  <c r="B100" i="4"/>
  <c r="B101" i="4"/>
  <c r="B102" i="4"/>
  <c r="B103" i="4"/>
  <c r="B104" i="4"/>
  <c r="B105" i="4"/>
  <c r="B99" i="4"/>
  <c r="C5" i="3"/>
  <c r="B35" i="4" l="1"/>
  <c r="A132" i="4" l="1"/>
  <c r="B34" i="4" s="1"/>
  <c r="A97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99" i="4"/>
  <c r="D140" i="4"/>
  <c r="D139" i="4"/>
  <c r="D136" i="4"/>
  <c r="D135" i="4"/>
  <c r="D138" i="4"/>
  <c r="D134" i="4"/>
  <c r="D137" i="4"/>
  <c r="D102" i="4"/>
  <c r="D64" i="4"/>
  <c r="D105" i="4"/>
  <c r="D101" i="4"/>
  <c r="D104" i="4"/>
  <c r="D100" i="4"/>
  <c r="D103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M164" authorId="0" shapeId="0" xr:uid="{B1E2026F-7705-4AB3-B421-D77A9D47797C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Used Accounting file for July.  BI not working.</t>
        </r>
      </text>
    </comment>
  </commentList>
</comments>
</file>

<file path=xl/sharedStrings.xml><?xml version="1.0" encoding="utf-8"?>
<sst xmlns="http://schemas.openxmlformats.org/spreadsheetml/2006/main" count="602" uniqueCount="65">
  <si>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</si>
  <si>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</si>
  <si>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</si>
  <si>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</si>
  <si>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</si>
  <si>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</si>
  <si>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</si>
  <si>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</si>
  <si>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</si>
  <si>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</si>
  <si>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</si>
  <si>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</si>
  <si>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</si>
  <si>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</si>
  <si>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</si>
  <si>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</si>
  <si>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</si>
  <si>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</si>
  <si>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</si>
  <si>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</si>
  <si>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</si>
  <si>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</si>
  <si>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</si>
  <si>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</si>
  <si>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</si>
  <si>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</si>
  <si>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</si>
  <si>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</si>
  <si>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</si>
  <si>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</si>
  <si>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</si>
  <si>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</si>
  <si>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</si>
  <si>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</si>
  <si>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</si>
  <si>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</si>
  <si>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</si>
  <si>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</si>
  <si>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</si>
  <si>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</si>
  <si>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</si>
  <si>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</si>
  <si>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</si>
  <si>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</si>
  <si>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</si>
  <si>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</si>
  <si>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</si>
  <si>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</si>
  <si>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</si>
  <si>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</si>
  <si>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</si>
  <si>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</si>
  <si>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</si>
  <si>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</si>
  <si>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</si>
  <si>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</si>
  <si>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</si>
  <si>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</si>
  <si>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</si>
  <si>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</si>
  <si>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</si>
  <si>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Excludes Y/E Audit Adjs</t>
  </si>
  <si>
    <t>Excludes Y/E audit adjustments</t>
  </si>
  <si>
    <t>Prior Year (2022)</t>
  </si>
  <si>
    <t>Current Year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</si>
</sst>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0" fontId="2" fillId="0" borderId="0" xfId="0" applyFont="1"/>
    <xf numFmtId="167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995023621710179E-2"/>
          <c:y val="0.15027791650466252"/>
          <c:w val="0.96054261014597309"/>
          <c:h val="0.612391201496968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Summary!$A$84:$A$95</c:f>
              <c:numCache>
                <c:formatCode>[$-409]mmmm\-yy;@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Summary!$C$84:$C$95</c:f>
              <c:numCache>
                <c:formatCode>_(* #,##0_);_(* \(#,##0\);_(* "-"??_);_(@_)</c:formatCode>
                <c:ptCount val="12"/>
                <c:pt idx="0">
                  <c:v>913450.31758530182</c:v>
                </c:pt>
                <c:pt idx="1">
                  <c:v>796803.85039370076</c:v>
                </c:pt>
                <c:pt idx="2">
                  <c:v>575698.99212598428</c:v>
                </c:pt>
                <c:pt idx="3">
                  <c:v>574964.40682414698</c:v>
                </c:pt>
                <c:pt idx="4">
                  <c:v>591912.62729658792</c:v>
                </c:pt>
                <c:pt idx="5">
                  <c:v>545392.6902887139</c:v>
                </c:pt>
                <c:pt idx="6">
                  <c:v>533967.42257217842</c:v>
                </c:pt>
                <c:pt idx="7">
                  <c:v>591911.75328083988</c:v>
                </c:pt>
                <c:pt idx="8">
                  <c:v>587861.26509186346</c:v>
                </c:pt>
                <c:pt idx="9">
                  <c:v>764849.56692913384</c:v>
                </c:pt>
                <c:pt idx="10">
                  <c:v>637451.79002624669</c:v>
                </c:pt>
                <c:pt idx="11">
                  <c:v>715703.43307086616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Summary!$A$84:$A$95</c:f>
              <c:numCache>
                <c:formatCode>[$-409]mmmm\-yy;@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Summary!$B$84:$B$95</c:f>
              <c:numCache>
                <c:formatCode>_(* #,##0_);_(* \(#,##0\);_(* "-"??_);_(@_)</c:formatCode>
                <c:ptCount val="12"/>
                <c:pt idx="0">
                  <c:v>802383.88188976375</c:v>
                </c:pt>
                <c:pt idx="1">
                  <c:v>904247.35170603672</c:v>
                </c:pt>
                <c:pt idx="2">
                  <c:v>746791.48818897631</c:v>
                </c:pt>
                <c:pt idx="3">
                  <c:v>670556.39370078733</c:v>
                </c:pt>
                <c:pt idx="4">
                  <c:v>589693.82152230968</c:v>
                </c:pt>
                <c:pt idx="5">
                  <c:v>650741.30708661408</c:v>
                </c:pt>
                <c:pt idx="6">
                  <c:v>560920.54068241466</c:v>
                </c:pt>
                <c:pt idx="7">
                  <c:v>528033</c:v>
                </c:pt>
                <c:pt idx="8">
                  <c:v>605957.15787142736</c:v>
                </c:pt>
                <c:pt idx="9">
                  <c:v>746133</c:v>
                </c:pt>
                <c:pt idx="10">
                  <c:v>730870.57099664456</c:v>
                </c:pt>
                <c:pt idx="11">
                  <c:v>786683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Summary!$A$119:$A$130</c:f>
              <c:numCache>
                <c:formatCode>[$-409]mmmm\-yy;@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Summary!$C$119:$C$130</c:f>
              <c:numCache>
                <c:formatCode>_(* #,##0_);_(* \(#,##0\);_(* "-"??_);_(@_)</c:formatCode>
                <c:ptCount val="12"/>
                <c:pt idx="0">
                  <c:v>379515</c:v>
                </c:pt>
                <c:pt idx="1">
                  <c:v>434815</c:v>
                </c:pt>
                <c:pt idx="2">
                  <c:v>342584.59396698955</c:v>
                </c:pt>
                <c:pt idx="3">
                  <c:v>322657.16013609688</c:v>
                </c:pt>
                <c:pt idx="4">
                  <c:v>354041</c:v>
                </c:pt>
                <c:pt idx="5">
                  <c:v>313343</c:v>
                </c:pt>
                <c:pt idx="6">
                  <c:v>329084.72175779555</c:v>
                </c:pt>
                <c:pt idx="7">
                  <c:v>353085</c:v>
                </c:pt>
                <c:pt idx="8">
                  <c:v>353141.44209072087</c:v>
                </c:pt>
                <c:pt idx="9">
                  <c:v>414577.11209905299</c:v>
                </c:pt>
                <c:pt idx="10">
                  <c:v>407774.9945435758</c:v>
                </c:pt>
                <c:pt idx="11">
                  <c:v>434192.44249497633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Summary!$A$119:$A$130</c:f>
              <c:numCache>
                <c:formatCode>[$-409]mmmm\-yy;@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Summary!$B$119:$B$130</c:f>
              <c:numCache>
                <c:formatCode>_(* #,##0_);_(* \(#,##0\);_(* "-"??_);_(@_)</c:formatCode>
                <c:ptCount val="12"/>
                <c:pt idx="0">
                  <c:v>477878.52565927163</c:v>
                </c:pt>
                <c:pt idx="1">
                  <c:v>552599.69820683391</c:v>
                </c:pt>
                <c:pt idx="2">
                  <c:v>436956.78427634295</c:v>
                </c:pt>
                <c:pt idx="3">
                  <c:v>364164.01870651467</c:v>
                </c:pt>
                <c:pt idx="4">
                  <c:v>377149.36878192559</c:v>
                </c:pt>
                <c:pt idx="5">
                  <c:v>432270.79827881866</c:v>
                </c:pt>
                <c:pt idx="6">
                  <c:v>376255.78365392366</c:v>
                </c:pt>
                <c:pt idx="7">
                  <c:v>354792</c:v>
                </c:pt>
                <c:pt idx="8">
                  <c:v>367009.66570882947</c:v>
                </c:pt>
                <c:pt idx="9">
                  <c:v>446288</c:v>
                </c:pt>
                <c:pt idx="10">
                  <c:v>434730.75747497013</c:v>
                </c:pt>
                <c:pt idx="11">
                  <c:v>474194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Summary!$A$132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Summary!$A$134:$A$140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Summary!$C$134:$C$140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Summary!$A$134:$A$140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Summary!$B$134:$B$140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74082</xdr:rowOff>
    </xdr:from>
    <xdr:to>
      <xdr:col>72</xdr:col>
      <xdr:colOff>719666</xdr:colOff>
      <xdr:row>19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58</xdr:col>
      <xdr:colOff>596901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58</xdr:col>
      <xdr:colOff>565150</xdr:colOff>
      <xdr:row>19</xdr:row>
      <xdr:rowOff>9003</xdr:rowOff>
    </xdr:from>
    <xdr:to>
      <xdr:col>66</xdr:col>
      <xdr:colOff>86783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66</xdr:col>
      <xdr:colOff>56094</xdr:colOff>
      <xdr:row>19</xdr:row>
      <xdr:rowOff>15354</xdr:rowOff>
    </xdr:from>
    <xdr:to>
      <xdr:col>72</xdr:col>
      <xdr:colOff>730250</xdr:colOff>
      <xdr:row>30</xdr:row>
      <xdr:rowOff>31750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40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hidden="1" customWidth="1"/>
    <col min="35" max="35" width="10.85546875" style="30" hidden="1" customWidth="1"/>
    <col min="36" max="36" width="9.42578125" style="30" hidden="1" customWidth="1"/>
    <col min="37" max="38" width="10.42578125" style="30" hidden="1" customWidth="1"/>
    <col min="39" max="39" width="10.140625" style="30" hidden="1" customWidth="1"/>
    <col min="40" max="40" width="10.28515625" style="30" hidden="1" customWidth="1"/>
    <col min="41" max="41" width="9.42578125" style="30" hidden="1" customWidth="1"/>
    <col min="42" max="43" width="9.5703125" style="30" hidden="1" customWidth="1"/>
    <col min="44" max="53" width="11.140625" style="30" hidden="1" customWidth="1"/>
    <col min="54" max="54" width="9.5703125" style="30" hidden="1" customWidth="1"/>
    <col min="55" max="55" width="10.85546875" style="30" hidden="1" customWidth="1"/>
    <col min="56" max="56" width="9.5703125" style="30" bestFit="1" customWidth="1"/>
    <col min="57" max="57" width="11.140625" style="30" bestFit="1" customWidth="1"/>
    <col min="58" max="60" width="9.5703125" style="30" bestFit="1" customWidth="1"/>
    <col min="61" max="61" width="11.140625" style="30" bestFit="1" customWidth="1"/>
    <col min="64" max="67" width="10.7109375" customWidth="1"/>
    <col min="68" max="68" width="11.42578125" customWidth="1"/>
    <col min="69" max="69" width="14.42578125" customWidth="1"/>
    <col min="70" max="70" width="11.140625" bestFit="1" customWidth="1"/>
    <col min="71" max="71" width="10.85546875" customWidth="1"/>
    <col min="72" max="72" width="11.140625" bestFit="1" customWidth="1"/>
    <col min="73" max="73" width="11.140625" customWidth="1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7" t="str">
        <f>'Demand Input'!C8</f>
        <v>Narragansett Bay Commission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73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73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73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73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73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73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73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73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73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73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73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73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73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73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73" x14ac:dyDescent="0.25">
      <c r="A31" s="28"/>
      <c r="B31" s="12" t="s">
        <v>23</v>
      </c>
      <c r="C31" s="10"/>
      <c r="D31" s="65" t="s">
        <v>8</v>
      </c>
      <c r="E31" s="65"/>
      <c r="F31" s="15"/>
      <c r="G31" s="65" t="s">
        <v>9</v>
      </c>
      <c r="H31" s="65"/>
      <c r="I31" s="15"/>
      <c r="J31" s="65" t="s">
        <v>10</v>
      </c>
      <c r="K31" s="65"/>
      <c r="L31" s="15"/>
      <c r="M31" s="65" t="s">
        <v>2</v>
      </c>
      <c r="N31" s="65"/>
      <c r="O31" s="15"/>
      <c r="P31" s="65" t="s">
        <v>11</v>
      </c>
      <c r="Q31" s="65"/>
      <c r="R31" s="15"/>
      <c r="S31" s="65" t="s">
        <v>12</v>
      </c>
      <c r="T31" s="65"/>
      <c r="U31" s="15"/>
      <c r="V31" s="65" t="s">
        <v>13</v>
      </c>
      <c r="W31" s="65"/>
      <c r="X31" s="65" t="s">
        <v>55</v>
      </c>
      <c r="Y31" s="65"/>
      <c r="Z31" s="65" t="s">
        <v>57</v>
      </c>
      <c r="AA31" s="65"/>
      <c r="AB31" s="65" t="s">
        <v>58</v>
      </c>
      <c r="AC31" s="65"/>
      <c r="AD31" s="65" t="s">
        <v>59</v>
      </c>
      <c r="AE31" s="65"/>
      <c r="AF31" s="63">
        <v>44197</v>
      </c>
      <c r="AG31" s="63"/>
      <c r="AH31" s="63">
        <v>44228</v>
      </c>
      <c r="AI31" s="63"/>
      <c r="AJ31" s="63">
        <v>44256</v>
      </c>
      <c r="AK31" s="63"/>
      <c r="AL31" s="63">
        <v>44287</v>
      </c>
      <c r="AM31" s="63"/>
      <c r="AN31" s="63">
        <v>44317</v>
      </c>
      <c r="AO31" s="63"/>
      <c r="AP31" s="63">
        <v>44348</v>
      </c>
      <c r="AQ31" s="63"/>
      <c r="AR31" s="63">
        <v>44378</v>
      </c>
      <c r="AS31" s="63"/>
      <c r="AT31" s="63">
        <v>44409</v>
      </c>
      <c r="AU31" s="63"/>
      <c r="AV31" s="63">
        <v>44440</v>
      </c>
      <c r="AW31" s="63"/>
      <c r="AX31" s="63">
        <v>44470</v>
      </c>
      <c r="AY31" s="63"/>
      <c r="AZ31" s="63">
        <v>44501</v>
      </c>
      <c r="BA31" s="63"/>
      <c r="BB31" s="63">
        <v>44531</v>
      </c>
      <c r="BC31" s="63"/>
      <c r="BD31" s="63">
        <v>44562</v>
      </c>
      <c r="BE31" s="63"/>
      <c r="BF31" s="63">
        <v>44593</v>
      </c>
      <c r="BG31" s="63"/>
      <c r="BH31" s="63">
        <v>44621</v>
      </c>
      <c r="BI31" s="63"/>
      <c r="BJ31" s="63">
        <v>44652</v>
      </c>
      <c r="BK31" s="63"/>
      <c r="BL31" s="63">
        <v>44682</v>
      </c>
      <c r="BM31" s="63"/>
      <c r="BN31" s="60">
        <v>44713</v>
      </c>
      <c r="BO31" s="60"/>
      <c r="BP31" s="60">
        <v>44743</v>
      </c>
      <c r="BQ31" s="60"/>
      <c r="BR31" s="60">
        <v>44774</v>
      </c>
      <c r="BS31" s="60"/>
      <c r="BT31" s="60">
        <v>44805</v>
      </c>
      <c r="BU31" s="60"/>
    </row>
    <row r="32" spans="1:73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14">
        <f>C85</f>
        <v>796803.85039370076</v>
      </c>
      <c r="BA32" s="13">
        <f>B85</f>
        <v>904247.35170603672</v>
      </c>
      <c r="BB32" s="14">
        <f>C86</f>
        <v>575698.99212598428</v>
      </c>
      <c r="BC32" s="13">
        <f>B86</f>
        <v>746791.48818897631</v>
      </c>
      <c r="BD32" s="14">
        <f>C87</f>
        <v>574964.40682414698</v>
      </c>
      <c r="BE32" s="13">
        <f>B87</f>
        <v>670556.39370078733</v>
      </c>
      <c r="BF32" s="14">
        <f>C88</f>
        <v>591912.62729658792</v>
      </c>
      <c r="BG32" s="13">
        <f>B88</f>
        <v>589693.82152230968</v>
      </c>
      <c r="BH32" s="14">
        <f>C89</f>
        <v>545392.6902887139</v>
      </c>
      <c r="BI32" s="13">
        <f>B89</f>
        <v>650741.30708661408</v>
      </c>
      <c r="BJ32" s="14">
        <f>C90</f>
        <v>533967.42257217842</v>
      </c>
      <c r="BK32" s="13">
        <f>B90</f>
        <v>560920.54068241466</v>
      </c>
      <c r="BL32" s="14">
        <f>C91</f>
        <v>591911.75328083988</v>
      </c>
      <c r="BM32" s="13">
        <f>B91</f>
        <v>528033</v>
      </c>
      <c r="BN32" s="14">
        <f>C92</f>
        <v>587861.26509186346</v>
      </c>
      <c r="BO32" s="13">
        <f>B92</f>
        <v>605957.15787142736</v>
      </c>
      <c r="BP32" s="14">
        <f>C93</f>
        <v>764849.56692913384</v>
      </c>
      <c r="BQ32" s="13">
        <f>B93</f>
        <v>746133</v>
      </c>
      <c r="BR32" s="14">
        <f>C94</f>
        <v>637451.79002624669</v>
      </c>
      <c r="BS32" s="13">
        <f>B94</f>
        <v>730870.57099664456</v>
      </c>
      <c r="BT32" s="14">
        <f>C95</f>
        <v>715703.43307086616</v>
      </c>
      <c r="BU32" s="13">
        <f>B95</f>
        <v>786683</v>
      </c>
    </row>
    <row r="33" spans="1:73" x14ac:dyDescent="0.25">
      <c r="A33" s="28"/>
      <c r="B33" s="11" t="str">
        <f>A97</f>
        <v>Non-Residential Demand (Ccf)</v>
      </c>
      <c r="C33" s="10"/>
      <c r="D33" s="14">
        <f>C99</f>
        <v>472459.20283774368</v>
      </c>
      <c r="E33" s="13">
        <f>B99</f>
        <v>369131.68388434465</v>
      </c>
      <c r="G33" s="14">
        <f>C100</f>
        <v>394966.80226310133</v>
      </c>
      <c r="H33" s="13">
        <f>B100</f>
        <v>374117</v>
      </c>
      <c r="J33" s="14">
        <f>C101</f>
        <v>335781.44</v>
      </c>
      <c r="K33" s="13">
        <f>B101</f>
        <v>333800.48818965029</v>
      </c>
      <c r="M33" s="14">
        <f>C102</f>
        <v>452130.67000000004</v>
      </c>
      <c r="N33" s="13">
        <f>B102</f>
        <v>299245.56</v>
      </c>
      <c r="P33" s="14">
        <f>C103</f>
        <v>488107.52000000002</v>
      </c>
      <c r="Q33" s="13">
        <f>B103</f>
        <v>330441.18698707118</v>
      </c>
      <c r="S33" s="14">
        <f>C104</f>
        <v>390975.65</v>
      </c>
      <c r="T33" s="13">
        <f>B104</f>
        <v>394304.31583341857</v>
      </c>
      <c r="V33" s="14">
        <f>C105</f>
        <v>588468.22</v>
      </c>
      <c r="W33" s="13">
        <f>B105</f>
        <v>522963.47317457787</v>
      </c>
      <c r="X33" s="14">
        <f>C106</f>
        <v>398263</v>
      </c>
      <c r="Y33" s="13">
        <f>B106</f>
        <v>416886.62917591253</v>
      </c>
      <c r="Z33" s="14">
        <f>C107</f>
        <v>494775</v>
      </c>
      <c r="AA33" s="13">
        <f>B107</f>
        <v>379515</v>
      </c>
      <c r="AB33" s="14">
        <f>C108</f>
        <v>392357</v>
      </c>
      <c r="AC33" s="13">
        <f>B108</f>
        <v>434815</v>
      </c>
      <c r="AD33" s="14">
        <f>C109</f>
        <v>507022</v>
      </c>
      <c r="AE33" s="13">
        <f>B109</f>
        <v>342584.59396698955</v>
      </c>
      <c r="AF33" s="14">
        <f>C110</f>
        <v>400923.84918210417</v>
      </c>
      <c r="AG33" s="13">
        <f>B110</f>
        <v>322657.16013609688</v>
      </c>
      <c r="AH33" s="14">
        <f>C111</f>
        <v>369131.68388434465</v>
      </c>
      <c r="AI33" s="13">
        <f>B111</f>
        <v>354041</v>
      </c>
      <c r="AJ33" s="14">
        <f>C112</f>
        <v>374117</v>
      </c>
      <c r="AK33" s="13">
        <f>B112</f>
        <v>313343</v>
      </c>
      <c r="AL33" s="14">
        <f>C113</f>
        <v>333800.48818965029</v>
      </c>
      <c r="AM33" s="13">
        <f>B113</f>
        <v>329084.72175779555</v>
      </c>
      <c r="AN33" s="14">
        <f>C114</f>
        <v>299245.56</v>
      </c>
      <c r="AO33" s="13">
        <f>B114</f>
        <v>353085</v>
      </c>
      <c r="AP33" s="14">
        <f>C115</f>
        <v>330441.18698707118</v>
      </c>
      <c r="AQ33" s="13">
        <f>B115</f>
        <v>353141.44209072087</v>
      </c>
      <c r="AR33" s="14">
        <f>C116</f>
        <v>394304.31583341857</v>
      </c>
      <c r="AS33" s="13">
        <f>B116</f>
        <v>414577.11209905299</v>
      </c>
      <c r="AT33" s="14">
        <f>C117</f>
        <v>522963.47317457787</v>
      </c>
      <c r="AU33" s="13">
        <f>B117</f>
        <v>407774.9945435758</v>
      </c>
      <c r="AV33" s="14">
        <f>C118</f>
        <v>416886.62917591253</v>
      </c>
      <c r="AW33" s="13">
        <f>B118</f>
        <v>434192.44249497633</v>
      </c>
      <c r="AX33" s="14">
        <f>C119</f>
        <v>379515</v>
      </c>
      <c r="AY33" s="13">
        <f>B119</f>
        <v>477878.52565927163</v>
      </c>
      <c r="AZ33" s="14">
        <f>C120</f>
        <v>434815</v>
      </c>
      <c r="BA33" s="13">
        <f>B120</f>
        <v>552599.69820683391</v>
      </c>
      <c r="BB33" s="14">
        <f>C121</f>
        <v>342584.59396698955</v>
      </c>
      <c r="BC33" s="13">
        <f>B121</f>
        <v>436956.78427634295</v>
      </c>
      <c r="BD33" s="14">
        <f>C122</f>
        <v>322657.16013609688</v>
      </c>
      <c r="BE33" s="13">
        <f>B122</f>
        <v>364164.01870651467</v>
      </c>
      <c r="BF33" s="14">
        <f>C123</f>
        <v>354041</v>
      </c>
      <c r="BG33" s="13">
        <f>B123</f>
        <v>377149.36878192559</v>
      </c>
      <c r="BH33" s="14">
        <f>C124</f>
        <v>313343</v>
      </c>
      <c r="BI33" s="13">
        <f>B124</f>
        <v>432270.79827881866</v>
      </c>
      <c r="BJ33" s="14">
        <f>C125</f>
        <v>329084.72175779555</v>
      </c>
      <c r="BK33" s="13">
        <f>B125</f>
        <v>376255.78365392366</v>
      </c>
      <c r="BL33" s="14">
        <f>C126</f>
        <v>353085</v>
      </c>
      <c r="BM33" s="13">
        <f>B126</f>
        <v>354792</v>
      </c>
      <c r="BN33" s="14">
        <f>C127</f>
        <v>353141.44209072087</v>
      </c>
      <c r="BO33" s="13">
        <f>B127</f>
        <v>367009.66570882947</v>
      </c>
      <c r="BP33" s="14">
        <f>C128</f>
        <v>414577.11209905299</v>
      </c>
      <c r="BQ33" s="13">
        <f>B128</f>
        <v>446288</v>
      </c>
      <c r="BR33" s="14">
        <f>C129</f>
        <v>407774.9945435758</v>
      </c>
      <c r="BS33" s="13">
        <f>B129</f>
        <v>434730.75747497013</v>
      </c>
      <c r="BT33" s="14">
        <f>C130</f>
        <v>434192.44249497633</v>
      </c>
      <c r="BU33" s="13">
        <f>B130</f>
        <v>474194</v>
      </c>
    </row>
    <row r="34" spans="1:73" x14ac:dyDescent="0.25">
      <c r="A34" s="28"/>
      <c r="B34" s="11" t="str">
        <f>A132</f>
        <v>Wholesale Demand (Ccf)</v>
      </c>
      <c r="C34" s="10"/>
      <c r="D34" s="14">
        <f>C134</f>
        <v>0</v>
      </c>
      <c r="E34" s="13">
        <f>B134</f>
        <v>0</v>
      </c>
      <c r="G34" s="14">
        <f>C135</f>
        <v>0</v>
      </c>
      <c r="H34" s="13">
        <f>B135</f>
        <v>0</v>
      </c>
      <c r="J34" s="14">
        <f>C136</f>
        <v>0</v>
      </c>
      <c r="K34" s="13">
        <f>B136</f>
        <v>0</v>
      </c>
      <c r="M34" s="14">
        <f>C137</f>
        <v>0</v>
      </c>
      <c r="N34" s="13">
        <f>B137</f>
        <v>0</v>
      </c>
      <c r="P34" s="14">
        <f>C138</f>
        <v>0</v>
      </c>
      <c r="Q34" s="13">
        <f>B138</f>
        <v>0</v>
      </c>
      <c r="S34" s="14">
        <f>C139</f>
        <v>0</v>
      </c>
      <c r="T34" s="13">
        <f>B139</f>
        <v>0</v>
      </c>
      <c r="V34" s="14">
        <f>C140</f>
        <v>0</v>
      </c>
      <c r="W34" s="13">
        <f>B140</f>
        <v>0</v>
      </c>
      <c r="X34" s="14">
        <f>C141</f>
        <v>0</v>
      </c>
      <c r="Y34" s="13">
        <f>B141</f>
        <v>0</v>
      </c>
      <c r="Z34" s="14">
        <f>C142</f>
        <v>0</v>
      </c>
      <c r="AA34" s="13">
        <f>B142</f>
        <v>0</v>
      </c>
      <c r="AB34" s="14">
        <f>E142</f>
        <v>0</v>
      </c>
      <c r="AC34" s="13">
        <f>D142</f>
        <v>0</v>
      </c>
      <c r="AD34" s="14">
        <f>G142</f>
        <v>0</v>
      </c>
      <c r="AE34" s="13">
        <f>F142</f>
        <v>0</v>
      </c>
      <c r="AF34" s="14">
        <f>I142</f>
        <v>0</v>
      </c>
      <c r="AG34" s="13">
        <f>H142</f>
        <v>0</v>
      </c>
      <c r="AH34" s="14">
        <f>K142</f>
        <v>0</v>
      </c>
      <c r="AI34" s="13">
        <f>J142</f>
        <v>0</v>
      </c>
      <c r="AJ34" s="14">
        <f>M142</f>
        <v>0</v>
      </c>
      <c r="AK34" s="13">
        <f>L142</f>
        <v>0</v>
      </c>
      <c r="AL34" s="14">
        <f>O142</f>
        <v>0</v>
      </c>
      <c r="AM34" s="13">
        <f>N142</f>
        <v>0</v>
      </c>
      <c r="AN34" s="14">
        <f>Q142</f>
        <v>0</v>
      </c>
      <c r="AO34" s="13">
        <f>P142</f>
        <v>0</v>
      </c>
      <c r="AP34" s="14">
        <f>S142</f>
        <v>0</v>
      </c>
      <c r="AQ34" s="13">
        <f>R142</f>
        <v>0</v>
      </c>
      <c r="AR34" s="14">
        <f>U142</f>
        <v>0</v>
      </c>
      <c r="AS34" s="13">
        <f>T142</f>
        <v>0</v>
      </c>
      <c r="AT34" s="14">
        <f>W142</f>
        <v>0</v>
      </c>
      <c r="AU34" s="13">
        <f>V142</f>
        <v>0</v>
      </c>
      <c r="AV34" s="14">
        <f>Y142</f>
        <v>0</v>
      </c>
      <c r="AW34" s="13">
        <f>X142</f>
        <v>0</v>
      </c>
      <c r="AX34" s="14">
        <f>AA142</f>
        <v>0</v>
      </c>
      <c r="AY34" s="13">
        <f>Z142</f>
        <v>0</v>
      </c>
      <c r="AZ34" s="14">
        <f>AC142</f>
        <v>0</v>
      </c>
      <c r="BA34" s="13">
        <f>AB142</f>
        <v>0</v>
      </c>
      <c r="BB34" s="14">
        <f>AE142</f>
        <v>0</v>
      </c>
      <c r="BC34" s="13">
        <f>AD142</f>
        <v>0</v>
      </c>
      <c r="BD34" s="14">
        <f>AG142</f>
        <v>0</v>
      </c>
      <c r="BE34" s="13">
        <f>AF142</f>
        <v>0</v>
      </c>
      <c r="BF34" s="14">
        <f>AI142</f>
        <v>0</v>
      </c>
      <c r="BG34" s="13">
        <f>AH142</f>
        <v>0</v>
      </c>
      <c r="BH34" s="14">
        <f>AK142</f>
        <v>0</v>
      </c>
      <c r="BI34" s="13">
        <f>AJ142</f>
        <v>0</v>
      </c>
      <c r="BJ34" s="14">
        <f>AM142</f>
        <v>0</v>
      </c>
      <c r="BK34" s="13">
        <f>AL142</f>
        <v>0</v>
      </c>
      <c r="BL34" s="14">
        <f>AO142</f>
        <v>0</v>
      </c>
      <c r="BM34" s="13">
        <f>AN142</f>
        <v>0</v>
      </c>
      <c r="BN34" s="14">
        <f>AQ142</f>
        <v>0</v>
      </c>
      <c r="BO34" s="13">
        <f>AP142</f>
        <v>0</v>
      </c>
      <c r="BP34" s="14">
        <f>AS142</f>
        <v>0</v>
      </c>
      <c r="BQ34" s="13">
        <f>AR142</f>
        <v>0</v>
      </c>
      <c r="BR34" s="14">
        <f>AU142</f>
        <v>0</v>
      </c>
      <c r="BS34" s="13">
        <f>AT142</f>
        <v>0</v>
      </c>
      <c r="BT34" s="14">
        <f>AW142</f>
        <v>0</v>
      </c>
      <c r="BU34" s="13">
        <f>AV142</f>
        <v>0</v>
      </c>
    </row>
    <row r="35" spans="1:73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14">
        <f t="shared" ref="AZ35:BA35" si="10">SUM(AZ32:AZ34)</f>
        <v>1231618.8503937009</v>
      </c>
      <c r="BA35" s="13">
        <f t="shared" si="10"/>
        <v>1456847.0499128706</v>
      </c>
      <c r="BB35" s="14">
        <f t="shared" ref="BB35:BC35" si="11">SUM(BB32:BB34)</f>
        <v>918283.58609297383</v>
      </c>
      <c r="BC35" s="13">
        <f t="shared" si="11"/>
        <v>1183748.2724653194</v>
      </c>
      <c r="BD35" s="14">
        <f t="shared" ref="BD35:BE35" si="12">SUM(BD32:BD34)</f>
        <v>897621.56696024386</v>
      </c>
      <c r="BE35" s="13">
        <f t="shared" si="12"/>
        <v>1034720.4124073021</v>
      </c>
      <c r="BF35" s="14">
        <f t="shared" ref="BF35:BG35" si="13">SUM(BF32:BF34)</f>
        <v>945953.62729658792</v>
      </c>
      <c r="BG35" s="13">
        <f t="shared" si="13"/>
        <v>966843.19030423532</v>
      </c>
      <c r="BH35" s="14">
        <f t="shared" ref="BH35:BI35" si="14">SUM(BH32:BH34)</f>
        <v>858735.6902887139</v>
      </c>
      <c r="BI35" s="13">
        <f t="shared" si="14"/>
        <v>1083012.1053654328</v>
      </c>
      <c r="BJ35" s="14">
        <f t="shared" ref="BJ35:BK35" si="15">SUM(BJ32:BJ34)</f>
        <v>863052.14432997396</v>
      </c>
      <c r="BK35" s="13">
        <f t="shared" si="15"/>
        <v>937176.32433633832</v>
      </c>
      <c r="BL35" s="14">
        <f t="shared" ref="BL35:BM35" si="16">SUM(BL32:BL34)</f>
        <v>944996.75328083988</v>
      </c>
      <c r="BM35" s="13">
        <f t="shared" si="16"/>
        <v>882825</v>
      </c>
      <c r="BN35" s="14">
        <f t="shared" ref="BN35:BO35" si="17">SUM(BN32:BN34)</f>
        <v>941002.70718258433</v>
      </c>
      <c r="BO35" s="13">
        <f t="shared" si="17"/>
        <v>972966.8235802569</v>
      </c>
      <c r="BP35" s="14">
        <f t="shared" ref="BP35:BQ35" si="18">SUM(BP32:BP34)</f>
        <v>1179426.6790281869</v>
      </c>
      <c r="BQ35" s="13">
        <f t="shared" si="18"/>
        <v>1192421</v>
      </c>
      <c r="BR35" s="14">
        <f t="shared" ref="BR35:BS35" si="19">SUM(BR32:BR34)</f>
        <v>1045226.7845698225</v>
      </c>
      <c r="BS35" s="13">
        <f t="shared" si="19"/>
        <v>1165601.3284716147</v>
      </c>
      <c r="BT35" s="14">
        <f t="shared" ref="BT35:BU35" si="20">SUM(BT32:BT34)</f>
        <v>1149895.8755658425</v>
      </c>
      <c r="BU35" s="13">
        <f t="shared" si="20"/>
        <v>1260877</v>
      </c>
    </row>
    <row r="36" spans="1:73" x14ac:dyDescent="0.25">
      <c r="A36" s="28"/>
      <c r="B36" s="11" t="s">
        <v>14</v>
      </c>
      <c r="C36" s="10"/>
      <c r="D36" s="64">
        <f>E35/D35-1</f>
        <v>-0.23321210000944159</v>
      </c>
      <c r="E36" s="64"/>
      <c r="F36" s="18"/>
      <c r="G36" s="64">
        <f>H35/G35-1</f>
        <v>-3.0103127331534307E-2</v>
      </c>
      <c r="H36" s="64"/>
      <c r="I36" s="18"/>
      <c r="J36" s="64">
        <f>K35/J35-1</f>
        <v>0.18660923554585973</v>
      </c>
      <c r="K36" s="64"/>
      <c r="L36" s="18"/>
      <c r="M36" s="64">
        <f>N35/M35-1</f>
        <v>-0.18833677097757562</v>
      </c>
      <c r="N36" s="64"/>
      <c r="O36" s="18"/>
      <c r="P36" s="64">
        <f>Q35/P35-1</f>
        <v>-0.37958097484126252</v>
      </c>
      <c r="Q36" s="64"/>
      <c r="R36" s="18"/>
      <c r="S36" s="64">
        <f>T35/S35-1</f>
        <v>0.45462091436683916</v>
      </c>
      <c r="T36" s="64"/>
      <c r="U36" s="18"/>
      <c r="V36" s="64">
        <f>W35/V35-1</f>
        <v>0.26606149808207924</v>
      </c>
      <c r="W36" s="64"/>
      <c r="X36" s="64">
        <f>Y35/X35-1</f>
        <v>-5.5128137741536354E-2</v>
      </c>
      <c r="Y36" s="64"/>
      <c r="Z36" s="64">
        <f>AA35/Z35-1</f>
        <v>-7.5531239645177939E-3</v>
      </c>
      <c r="AA36" s="64"/>
      <c r="AB36" s="64">
        <f>AC35/AB35-1</f>
        <v>0.32439537429735954</v>
      </c>
      <c r="AC36" s="64"/>
      <c r="AD36" s="64">
        <f>AE35/AD35-1</f>
        <v>-0.28023890672384122</v>
      </c>
      <c r="AE36" s="64"/>
      <c r="AF36" s="64">
        <f>AG35/AF35-1</f>
        <v>-0.15341380258335124</v>
      </c>
      <c r="AG36" s="64"/>
      <c r="AH36" s="64">
        <f>AI35/AH35-1</f>
        <v>7.5646483007419052E-2</v>
      </c>
      <c r="AI36" s="64"/>
      <c r="AJ36" s="64">
        <f>AK35/AJ35-1</f>
        <v>-4.128559868774706E-2</v>
      </c>
      <c r="AK36" s="64"/>
      <c r="AL36" s="64">
        <f>AM35/AL35-1</f>
        <v>-2.6286144978486248E-2</v>
      </c>
      <c r="AM36" s="64"/>
      <c r="AN36" s="64">
        <f>AO35/AN35-1</f>
        <v>9.7650922591038691E-2</v>
      </c>
      <c r="AO36" s="64"/>
      <c r="AP36" s="64">
        <f>AQ35/AP35-1</f>
        <v>2.3655837867397889E-2</v>
      </c>
      <c r="AQ36" s="64"/>
      <c r="AR36" s="64">
        <f>AS35/AR35-1</f>
        <v>-0.10290863993816135</v>
      </c>
      <c r="AS36" s="64"/>
      <c r="AT36" s="64">
        <f>AU35/AT35-1</f>
        <v>-0.32879303630955359</v>
      </c>
      <c r="AU36" s="64"/>
      <c r="AV36" s="64">
        <f>AW35/AV35-1</f>
        <v>-5.1459374243016276E-2</v>
      </c>
      <c r="AW36" s="64"/>
      <c r="AX36" s="64">
        <f>AY35/AX35-1</f>
        <v>-9.8246332391885849E-3</v>
      </c>
      <c r="AY36" s="64"/>
      <c r="AZ36" s="64">
        <f>BA35/AZ35-1</f>
        <v>0.1828716728776707</v>
      </c>
      <c r="BA36" s="64"/>
      <c r="BB36" s="64">
        <f>BC35/BB35-1</f>
        <v>0.28908791400902589</v>
      </c>
      <c r="BC36" s="64"/>
      <c r="BD36" s="64">
        <f>BE35/BD35-1</f>
        <v>0.1527356856089559</v>
      </c>
      <c r="BE36" s="64"/>
      <c r="BF36" s="64">
        <f>BG35/BF35-1</f>
        <v>2.2083073001524456E-2</v>
      </c>
      <c r="BG36" s="64"/>
      <c r="BH36" s="64">
        <f>BI35/BH35-1</f>
        <v>0.26117048308696167</v>
      </c>
      <c r="BI36" s="64"/>
      <c r="BJ36" s="64">
        <f>BK35/BJ35-1</f>
        <v>8.5886096794198119E-2</v>
      </c>
      <c r="BK36" s="64"/>
      <c r="BL36" s="64">
        <f>BM35/BL35-1</f>
        <v>-6.579044114701138E-2</v>
      </c>
      <c r="BM36" s="64"/>
      <c r="BN36" s="61">
        <f>BO35/BN35-1</f>
        <v>3.3968144994369842E-2</v>
      </c>
      <c r="BO36" s="62"/>
      <c r="BP36" s="61">
        <f>BQ35/BP35-1</f>
        <v>1.101748943183134E-2</v>
      </c>
      <c r="BQ36" s="62"/>
      <c r="BR36" s="61">
        <f>BS35/BR35-1</f>
        <v>0.11516595793259743</v>
      </c>
      <c r="BS36" s="62"/>
      <c r="BT36" s="61">
        <f>BU35/BT35-1</f>
        <v>9.6514064266510768E-2</v>
      </c>
      <c r="BU36" s="62"/>
    </row>
    <row r="37" spans="1:73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N38" s="59" t="s">
        <v>61</v>
      </c>
    </row>
    <row r="39" spans="1:73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73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73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73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73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73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73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73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73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73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6" t="s">
        <v>24</v>
      </c>
      <c r="B50" s="66"/>
      <c r="C50" s="66"/>
      <c r="D50" s="66"/>
      <c r="E50" s="66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Input'!F56</f>
        <v>0</v>
      </c>
      <c r="C54" s="22">
        <f>'Demand Input'!D56</f>
        <v>0</v>
      </c>
      <c r="D54" s="5" t="e">
        <f t="shared" ref="D54:D60" si="21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Input'!F57</f>
        <v>0</v>
      </c>
      <c r="C55" s="22">
        <f>'Demand Input'!D57</f>
        <v>0</v>
      </c>
      <c r="D55" s="5" t="e">
        <f t="shared" si="21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Input'!F58</f>
        <v>0</v>
      </c>
      <c r="C56" s="22">
        <f>'Demand Input'!D58</f>
        <v>0</v>
      </c>
      <c r="D56" s="5" t="e">
        <f t="shared" si="21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Input'!F59</f>
        <v>0</v>
      </c>
      <c r="C57" s="22">
        <f>'Demand Input'!D59</f>
        <v>0</v>
      </c>
      <c r="D57" s="5" t="e">
        <f t="shared" si="21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Input'!F60</f>
        <v>0</v>
      </c>
      <c r="C58" s="22">
        <f>'Demand Input'!D60</f>
        <v>0</v>
      </c>
      <c r="D58" s="5" t="e">
        <f t="shared" si="21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Input'!F61</f>
        <v>0</v>
      </c>
      <c r="C59" s="22">
        <f>'Demand Input'!D61</f>
        <v>0</v>
      </c>
      <c r="D59" s="5" t="e">
        <f t="shared" si="21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Input'!F62</f>
        <v>0</v>
      </c>
      <c r="C60" s="22">
        <f>'Demand Input'!D62</f>
        <v>0</v>
      </c>
      <c r="D60" s="5" t="e">
        <f t="shared" si="21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22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22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22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22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22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22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22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22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22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22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22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22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22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9" customFormat="1" x14ac:dyDescent="0.25">
      <c r="A85" s="57">
        <v>44501</v>
      </c>
      <c r="B85" s="6">
        <f>'Demand Input'!F39</f>
        <v>904247.35170603672</v>
      </c>
      <c r="C85" s="6">
        <f>'Demand Input'!B39</f>
        <v>796803.85039370076</v>
      </c>
      <c r="D85" s="4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s="9" customFormat="1" x14ac:dyDescent="0.25">
      <c r="A86" s="57">
        <v>44531</v>
      </c>
      <c r="B86" s="6">
        <f>'Demand Input'!F40</f>
        <v>746791.48818897631</v>
      </c>
      <c r="C86" s="6">
        <f>'Demand Input'!B40</f>
        <v>575698.99212598428</v>
      </c>
      <c r="D86" s="4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s="9" customFormat="1" x14ac:dyDescent="0.25">
      <c r="A87" s="57">
        <v>44562</v>
      </c>
      <c r="B87" s="6">
        <f>'Demand Input'!F41</f>
        <v>670556.39370078733</v>
      </c>
      <c r="C87" s="6">
        <f>'Demand Input'!B41</f>
        <v>574964.40682414698</v>
      </c>
      <c r="D87" s="4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1:61" s="9" customFormat="1" x14ac:dyDescent="0.25">
      <c r="A88" s="57">
        <v>44593</v>
      </c>
      <c r="B88" s="6">
        <f>'Demand Input'!F42</f>
        <v>589693.82152230968</v>
      </c>
      <c r="C88" s="6">
        <f>'Demand Input'!B42</f>
        <v>591912.62729658792</v>
      </c>
      <c r="D88" s="4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1:61" s="9" customFormat="1" x14ac:dyDescent="0.25">
      <c r="A89" s="57">
        <v>44621</v>
      </c>
      <c r="B89" s="6">
        <f>'Demand Input'!F43</f>
        <v>650741.30708661408</v>
      </c>
      <c r="C89" s="6">
        <f>'Demand Input'!B43</f>
        <v>545392.6902887139</v>
      </c>
      <c r="D89" s="4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1:61" s="9" customFormat="1" x14ac:dyDescent="0.25">
      <c r="A90" s="57">
        <v>44652</v>
      </c>
      <c r="B90" s="6">
        <f>'Demand Input'!F44</f>
        <v>560920.54068241466</v>
      </c>
      <c r="C90" s="6">
        <f>'Demand Input'!B44</f>
        <v>533967.42257217842</v>
      </c>
      <c r="D90" s="4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1:61" s="9" customFormat="1" x14ac:dyDescent="0.25">
      <c r="A91" s="57">
        <v>44682</v>
      </c>
      <c r="B91" s="6">
        <f>'Demand Input'!F45</f>
        <v>528033</v>
      </c>
      <c r="C91" s="6">
        <f>'Demand Input'!B45</f>
        <v>591911.75328083988</v>
      </c>
      <c r="D91" s="4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2" spans="1:61" s="9" customFormat="1" x14ac:dyDescent="0.25">
      <c r="A92" s="57">
        <v>44713</v>
      </c>
      <c r="B92" s="6">
        <f>'Demand Input'!F46</f>
        <v>605957.15787142736</v>
      </c>
      <c r="C92" s="6">
        <f>'Demand Input'!B46</f>
        <v>587861.26509186346</v>
      </c>
      <c r="D92" s="4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9" t="s">
        <v>61</v>
      </c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</row>
    <row r="93" spans="1:61" s="9" customFormat="1" x14ac:dyDescent="0.25">
      <c r="A93" s="57">
        <v>44743</v>
      </c>
      <c r="B93" s="6">
        <f>'Demand Input'!F47</f>
        <v>746133</v>
      </c>
      <c r="C93" s="6">
        <f>'Demand Input'!B47</f>
        <v>764849.56692913384</v>
      </c>
      <c r="D93" s="4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</row>
    <row r="94" spans="1:61" s="9" customFormat="1" x14ac:dyDescent="0.25">
      <c r="A94" s="57">
        <v>44774</v>
      </c>
      <c r="B94" s="6">
        <f>'Demand Input'!F48</f>
        <v>730870.57099664456</v>
      </c>
      <c r="C94" s="6">
        <f>'Demand Input'!B48</f>
        <v>637451.79002624669</v>
      </c>
      <c r="D94" s="4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</row>
    <row r="95" spans="1:61" s="9" customFormat="1" x14ac:dyDescent="0.25">
      <c r="A95" s="57">
        <v>44805</v>
      </c>
      <c r="B95" s="6">
        <f>'Demand Input'!F49</f>
        <v>786683</v>
      </c>
      <c r="C95" s="6">
        <f>'Demand Input'!B49</f>
        <v>715703.43307086616</v>
      </c>
      <c r="D95" s="4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</row>
    <row r="97" spans="1:61" x14ac:dyDescent="0.25">
      <c r="A97" s="7" t="str">
        <f>"Non-Residential Demand ("&amp;'Demand Input'!$C$9&amp;")"</f>
        <v>Non-Residential Demand (Ccf)</v>
      </c>
    </row>
    <row r="98" spans="1:61" x14ac:dyDescent="0.25">
      <c r="A98" s="2" t="s">
        <v>3</v>
      </c>
      <c r="B98" s="3" t="s">
        <v>0</v>
      </c>
      <c r="C98" s="3" t="s">
        <v>1</v>
      </c>
    </row>
    <row r="99" spans="1:61" x14ac:dyDescent="0.25">
      <c r="A99" s="1" t="s">
        <v>8</v>
      </c>
      <c r="B99" s="6">
        <f>'Demand Input'!G18</f>
        <v>369131.68388434465</v>
      </c>
      <c r="C99" s="6">
        <f>'Demand Input'!C18</f>
        <v>472459.20283774368</v>
      </c>
      <c r="D99" s="4">
        <f>B99/C99</f>
        <v>0.78129853682015227</v>
      </c>
      <c r="E99" s="4"/>
      <c r="F99" s="4"/>
      <c r="I99" s="4"/>
      <c r="L99" s="4"/>
      <c r="O99" s="4"/>
      <c r="R99" s="4"/>
      <c r="U99" s="4"/>
    </row>
    <row r="100" spans="1:61" x14ac:dyDescent="0.25">
      <c r="A100" s="1" t="s">
        <v>9</v>
      </c>
      <c r="B100" s="6">
        <f>'Demand Input'!G19</f>
        <v>374117</v>
      </c>
      <c r="C100" s="6">
        <f>'Demand Input'!C19</f>
        <v>394966.80226310133</v>
      </c>
      <c r="D100" s="4">
        <f t="shared" ref="D100:D112" si="23">B100/C100</f>
        <v>0.9472112538480828</v>
      </c>
      <c r="E100" s="4"/>
      <c r="F100" s="4"/>
      <c r="I100" s="4"/>
      <c r="L100" s="4"/>
      <c r="O100" s="4"/>
      <c r="R100" s="4"/>
      <c r="U100" s="4"/>
    </row>
    <row r="101" spans="1:61" x14ac:dyDescent="0.25">
      <c r="A101" s="1" t="s">
        <v>10</v>
      </c>
      <c r="B101" s="6">
        <f>'Demand Input'!G20</f>
        <v>333800.48818965029</v>
      </c>
      <c r="C101" s="6">
        <f>'Demand Input'!C20</f>
        <v>335781.44</v>
      </c>
      <c r="D101" s="4">
        <f t="shared" si="23"/>
        <v>0.9941004725861271</v>
      </c>
      <c r="E101" s="4"/>
      <c r="F101" s="4"/>
      <c r="I101" s="4"/>
      <c r="L101" s="4"/>
      <c r="O101" s="4"/>
      <c r="R101" s="4"/>
      <c r="U101" s="4"/>
    </row>
    <row r="102" spans="1:61" x14ac:dyDescent="0.25">
      <c r="A102" s="1" t="s">
        <v>2</v>
      </c>
      <c r="B102" s="6">
        <f>'Demand Input'!G21</f>
        <v>299245.56</v>
      </c>
      <c r="C102" s="6">
        <f>'Demand Input'!C21</f>
        <v>452130.67000000004</v>
      </c>
      <c r="D102" s="4">
        <f t="shared" si="23"/>
        <v>0.66185636112675117</v>
      </c>
      <c r="E102" s="4"/>
      <c r="F102" s="4"/>
      <c r="I102" s="4"/>
      <c r="L102" s="4"/>
      <c r="O102" s="4"/>
      <c r="R102" s="4"/>
      <c r="U102" s="4"/>
    </row>
    <row r="103" spans="1:61" x14ac:dyDescent="0.25">
      <c r="A103" s="1" t="s">
        <v>11</v>
      </c>
      <c r="B103" s="6">
        <f>'Demand Input'!G22</f>
        <v>330441.18698707118</v>
      </c>
      <c r="C103" s="6">
        <f>'Demand Input'!C22</f>
        <v>488107.52000000002</v>
      </c>
      <c r="D103" s="4">
        <f t="shared" si="23"/>
        <v>0.67698442135673542</v>
      </c>
      <c r="E103" s="4"/>
      <c r="F103" s="4"/>
      <c r="I103" s="4"/>
      <c r="L103" s="4"/>
      <c r="O103" s="4"/>
      <c r="R103" s="4"/>
      <c r="U103" s="4"/>
    </row>
    <row r="104" spans="1:61" x14ac:dyDescent="0.25">
      <c r="A104" s="1" t="s">
        <v>12</v>
      </c>
      <c r="B104" s="6">
        <f>'Demand Input'!G23</f>
        <v>394304.31583341857</v>
      </c>
      <c r="C104" s="6">
        <f>'Demand Input'!C23</f>
        <v>390975.65</v>
      </c>
      <c r="D104" s="4">
        <f t="shared" si="23"/>
        <v>1.0085137420538044</v>
      </c>
      <c r="E104" s="4"/>
      <c r="F104" s="4"/>
      <c r="I104" s="4"/>
      <c r="L104" s="4"/>
      <c r="O104" s="4"/>
      <c r="R104" s="4"/>
      <c r="U104" s="4"/>
    </row>
    <row r="105" spans="1:61" x14ac:dyDescent="0.25">
      <c r="A105" s="1" t="s">
        <v>13</v>
      </c>
      <c r="B105" s="6">
        <f>'Demand Input'!G24</f>
        <v>522963.47317457787</v>
      </c>
      <c r="C105" s="6">
        <f>'Demand Input'!C24</f>
        <v>588468.22</v>
      </c>
      <c r="D105" s="4">
        <f t="shared" si="23"/>
        <v>0.88868600784351259</v>
      </c>
      <c r="E105" s="4"/>
      <c r="F105" s="4"/>
      <c r="I105" s="4"/>
      <c r="L105" s="4"/>
      <c r="O105" s="4"/>
      <c r="R105" s="4"/>
      <c r="U105" s="4"/>
    </row>
    <row r="106" spans="1:61" x14ac:dyDescent="0.25">
      <c r="A106" s="1" t="s">
        <v>55</v>
      </c>
      <c r="B106" s="6">
        <f>'Demand Input'!G25</f>
        <v>416886.62917591253</v>
      </c>
      <c r="C106" s="6">
        <f>'Demand Input'!C25</f>
        <v>398263</v>
      </c>
      <c r="D106" s="4">
        <f t="shared" si="23"/>
        <v>1.0467621375219704</v>
      </c>
    </row>
    <row r="107" spans="1:61" s="9" customFormat="1" x14ac:dyDescent="0.25">
      <c r="A107" s="1" t="s">
        <v>57</v>
      </c>
      <c r="B107" s="6">
        <f>'Demand Input'!G26</f>
        <v>379515</v>
      </c>
      <c r="C107" s="6">
        <f>'Demand Input'!C26</f>
        <v>494775</v>
      </c>
      <c r="D107" s="4">
        <f t="shared" si="23"/>
        <v>0.76704562680006061</v>
      </c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1" t="s">
        <v>58</v>
      </c>
      <c r="B108" s="6">
        <f>'Demand Input'!G27</f>
        <v>434815</v>
      </c>
      <c r="C108" s="6">
        <f>'Demand Input'!C27</f>
        <v>392357</v>
      </c>
      <c r="D108" s="4">
        <f t="shared" si="23"/>
        <v>1.1082126736619966</v>
      </c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s="9" customFormat="1" x14ac:dyDescent="0.25">
      <c r="A109" s="1" t="s">
        <v>59</v>
      </c>
      <c r="B109" s="6">
        <f>'Demand Input'!G28</f>
        <v>342584.59396698955</v>
      </c>
      <c r="C109" s="6">
        <f>'Demand Input'!C28</f>
        <v>507022</v>
      </c>
      <c r="D109" s="4">
        <f t="shared" si="23"/>
        <v>0.67567993887245437</v>
      </c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s="9" customFormat="1" x14ac:dyDescent="0.25">
      <c r="A110" s="57">
        <v>44197</v>
      </c>
      <c r="B110" s="6">
        <f>'Demand Input'!G29</f>
        <v>322657.16013609688</v>
      </c>
      <c r="C110" s="6">
        <f>'Demand Input'!C29</f>
        <v>400923.84918210417</v>
      </c>
      <c r="D110" s="4">
        <f t="shared" si="23"/>
        <v>0.80478415238785739</v>
      </c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9" customFormat="1" x14ac:dyDescent="0.25">
      <c r="A111" s="57">
        <v>44228</v>
      </c>
      <c r="B111" s="6">
        <f>'Demand Input'!G30</f>
        <v>354041</v>
      </c>
      <c r="C111" s="6">
        <f>'Demand Input'!C30</f>
        <v>369131.68388434465</v>
      </c>
      <c r="D111" s="4">
        <f t="shared" si="23"/>
        <v>0.95911842699183525</v>
      </c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9" customFormat="1" x14ac:dyDescent="0.25">
      <c r="A112" s="57">
        <v>44256</v>
      </c>
      <c r="B112" s="6">
        <f>'Demand Input'!G31</f>
        <v>313343</v>
      </c>
      <c r="C112" s="6">
        <f>'Demand Input'!C31</f>
        <v>374117</v>
      </c>
      <c r="D112" s="4">
        <f t="shared" si="23"/>
        <v>0.83755349262396528</v>
      </c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s="9" customFormat="1" x14ac:dyDescent="0.25">
      <c r="A113" s="57">
        <v>44287</v>
      </c>
      <c r="B113" s="6">
        <f>'Demand Input'!G32</f>
        <v>329084.72175779555</v>
      </c>
      <c r="C113" s="6">
        <f>'Demand Input'!C32</f>
        <v>333800.48818965029</v>
      </c>
      <c r="D113" s="4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s="9" customFormat="1" x14ac:dyDescent="0.25">
      <c r="A114" s="57">
        <v>44317</v>
      </c>
      <c r="B114" s="6">
        <f>'Demand Input'!G33</f>
        <v>353085</v>
      </c>
      <c r="C114" s="6">
        <f>'Demand Input'!C33</f>
        <v>299245.56</v>
      </c>
      <c r="D114" s="4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1:61" s="9" customFormat="1" x14ac:dyDescent="0.25">
      <c r="A115" s="57">
        <v>44348</v>
      </c>
      <c r="B115" s="6">
        <f>'Demand Input'!G34</f>
        <v>353141.44209072087</v>
      </c>
      <c r="C115" s="6">
        <f>'Demand Input'!C34</f>
        <v>330441.18698707118</v>
      </c>
      <c r="D115" s="4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1:61" s="9" customFormat="1" x14ac:dyDescent="0.25">
      <c r="A116" s="57">
        <v>44378</v>
      </c>
      <c r="B116" s="6">
        <f>'Demand Input'!G35</f>
        <v>414577.11209905299</v>
      </c>
      <c r="C116" s="6">
        <f>'Demand Input'!C35</f>
        <v>394304.31583341857</v>
      </c>
      <c r="D116" s="4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1:61" s="9" customFormat="1" x14ac:dyDescent="0.25">
      <c r="A117" s="57">
        <v>44409</v>
      </c>
      <c r="B117" s="6">
        <f>'Demand Input'!G36</f>
        <v>407774.9945435758</v>
      </c>
      <c r="C117" s="6">
        <f>'Demand Input'!C36</f>
        <v>522963.47317457787</v>
      </c>
      <c r="D117" s="4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1:61" s="9" customFormat="1" x14ac:dyDescent="0.25">
      <c r="A118" s="57">
        <v>44440</v>
      </c>
      <c r="B118" s="6">
        <f>'Demand Input'!G37</f>
        <v>434192.44249497633</v>
      </c>
      <c r="C118" s="6">
        <f>'Demand Input'!C37</f>
        <v>416886.62917591253</v>
      </c>
      <c r="D118" s="4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1:61" s="9" customFormat="1" x14ac:dyDescent="0.25">
      <c r="A119" s="57">
        <v>44470</v>
      </c>
      <c r="B119" s="6">
        <f>'Demand Input'!G38</f>
        <v>477878.52565927163</v>
      </c>
      <c r="C119" s="6">
        <f>'Demand Input'!C38</f>
        <v>379515</v>
      </c>
      <c r="D119" s="4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</row>
    <row r="120" spans="1:61" s="9" customFormat="1" x14ac:dyDescent="0.25">
      <c r="A120" s="57">
        <v>44501</v>
      </c>
      <c r="B120" s="6">
        <f>'Demand Input'!G39</f>
        <v>552599.69820683391</v>
      </c>
      <c r="C120" s="6">
        <f>'Demand Input'!C39</f>
        <v>434815</v>
      </c>
      <c r="D120" s="4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1" spans="1:61" s="9" customFormat="1" x14ac:dyDescent="0.25">
      <c r="A121" s="57">
        <v>44531</v>
      </c>
      <c r="B121" s="6">
        <f>'Demand Input'!G40</f>
        <v>436956.78427634295</v>
      </c>
      <c r="C121" s="6">
        <f>'Demand Input'!C40</f>
        <v>342584.59396698955</v>
      </c>
      <c r="D121" s="4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</row>
    <row r="122" spans="1:61" s="9" customFormat="1" x14ac:dyDescent="0.25">
      <c r="A122" s="57">
        <v>44562</v>
      </c>
      <c r="B122" s="6">
        <f>'Demand Input'!G41</f>
        <v>364164.01870651467</v>
      </c>
      <c r="C122" s="6">
        <f>'Demand Input'!C41</f>
        <v>322657.16013609688</v>
      </c>
      <c r="D122" s="4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</row>
    <row r="123" spans="1:61" s="9" customFormat="1" x14ac:dyDescent="0.25">
      <c r="A123" s="57">
        <v>44593</v>
      </c>
      <c r="B123" s="6">
        <f>'Demand Input'!G42</f>
        <v>377149.36878192559</v>
      </c>
      <c r="C123" s="6">
        <f>'Demand Input'!C42</f>
        <v>354041</v>
      </c>
      <c r="D123" s="4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</row>
    <row r="124" spans="1:61" s="9" customFormat="1" x14ac:dyDescent="0.25">
      <c r="A124" s="57">
        <v>44621</v>
      </c>
      <c r="B124" s="6">
        <f>'Demand Input'!G43</f>
        <v>432270.79827881866</v>
      </c>
      <c r="C124" s="6">
        <f>'Demand Input'!C43</f>
        <v>313343</v>
      </c>
      <c r="D124" s="4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</row>
    <row r="125" spans="1:61" s="9" customFormat="1" x14ac:dyDescent="0.25">
      <c r="A125" s="57">
        <v>44652</v>
      </c>
      <c r="B125" s="6">
        <f>'Demand Input'!G44</f>
        <v>376255.78365392366</v>
      </c>
      <c r="C125" s="6">
        <f>'Demand Input'!C44</f>
        <v>329084.72175779555</v>
      </c>
      <c r="D125" s="4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</row>
    <row r="126" spans="1:61" s="9" customFormat="1" x14ac:dyDescent="0.25">
      <c r="A126" s="57">
        <v>44682</v>
      </c>
      <c r="B126" s="6">
        <f>'Demand Input'!G45</f>
        <v>354792</v>
      </c>
      <c r="C126" s="6">
        <f>'Demand Input'!C45</f>
        <v>353085</v>
      </c>
      <c r="D126" s="4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</row>
    <row r="127" spans="1:61" s="9" customFormat="1" x14ac:dyDescent="0.25">
      <c r="A127" s="57">
        <v>44713</v>
      </c>
      <c r="B127" s="6">
        <f>'Demand Input'!G46</f>
        <v>367009.66570882947</v>
      </c>
      <c r="C127" s="6">
        <f>'Demand Input'!C46</f>
        <v>353141.44209072087</v>
      </c>
      <c r="D127" s="4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9" t="s">
        <v>61</v>
      </c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</row>
    <row r="128" spans="1:61" s="9" customFormat="1" x14ac:dyDescent="0.25">
      <c r="A128" s="57">
        <v>44743</v>
      </c>
      <c r="B128" s="6">
        <f>'Demand Input'!G47</f>
        <v>446288</v>
      </c>
      <c r="C128" s="6">
        <f>'Demand Input'!C47</f>
        <v>414577.11209905299</v>
      </c>
      <c r="D128" s="4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</row>
    <row r="129" spans="1:61" s="9" customFormat="1" x14ac:dyDescent="0.25">
      <c r="A129" s="57">
        <v>44774</v>
      </c>
      <c r="B129" s="6">
        <f>'Demand Input'!G48</f>
        <v>434730.75747497013</v>
      </c>
      <c r="C129" s="6">
        <f>'Demand Input'!C48</f>
        <v>407774.9945435758</v>
      </c>
      <c r="D129" s="4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</row>
    <row r="130" spans="1:61" s="9" customFormat="1" x14ac:dyDescent="0.25">
      <c r="A130" s="57">
        <v>44805</v>
      </c>
      <c r="B130" s="6">
        <f>'Demand Input'!G49</f>
        <v>474194</v>
      </c>
      <c r="C130" s="6">
        <f>'Demand Input'!C49</f>
        <v>434192.44249497633</v>
      </c>
      <c r="D130" s="4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</row>
    <row r="132" spans="1:61" x14ac:dyDescent="0.25">
      <c r="A132" s="7" t="str">
        <f>"Wholesale Demand ("&amp;'Demand Input'!$C$9&amp;")"</f>
        <v>Wholesale Demand (Ccf)</v>
      </c>
    </row>
    <row r="133" spans="1:61" x14ac:dyDescent="0.25">
      <c r="A133" s="2" t="s">
        <v>3</v>
      </c>
      <c r="B133" s="3" t="s">
        <v>0</v>
      </c>
      <c r="C133" s="3" t="s">
        <v>1</v>
      </c>
    </row>
    <row r="134" spans="1:61" x14ac:dyDescent="0.25">
      <c r="A134" s="1" t="s">
        <v>8</v>
      </c>
      <c r="B134" s="6">
        <f>'Demand Input'!H18</f>
        <v>0</v>
      </c>
      <c r="C134" s="6">
        <f>'Demand Input'!D18</f>
        <v>0</v>
      </c>
      <c r="D134" s="4" t="e">
        <f>B134/C134</f>
        <v>#DIV/0!</v>
      </c>
      <c r="E134" s="4"/>
      <c r="F134" s="4"/>
      <c r="I134" s="4"/>
      <c r="L134" s="4"/>
      <c r="O134" s="4"/>
      <c r="R134" s="4"/>
      <c r="U134" s="4"/>
    </row>
    <row r="135" spans="1:61" x14ac:dyDescent="0.25">
      <c r="A135" s="1" t="s">
        <v>9</v>
      </c>
      <c r="B135" s="6">
        <f>'Demand Input'!H19</f>
        <v>0</v>
      </c>
      <c r="C135" s="6">
        <f>'Demand Input'!D19</f>
        <v>0</v>
      </c>
      <c r="D135" s="4" t="e">
        <f t="shared" ref="D135:D140" si="24">B135/C135</f>
        <v>#DIV/0!</v>
      </c>
      <c r="E135" s="4"/>
      <c r="F135" s="4"/>
      <c r="I135" s="4"/>
      <c r="L135" s="4"/>
      <c r="O135" s="4"/>
      <c r="R135" s="4"/>
      <c r="U135" s="4"/>
    </row>
    <row r="136" spans="1:61" x14ac:dyDescent="0.25">
      <c r="A136" s="1" t="s">
        <v>10</v>
      </c>
      <c r="B136" s="6">
        <f>'Demand Input'!H20</f>
        <v>0</v>
      </c>
      <c r="C136" s="6">
        <f>'Demand Input'!D20</f>
        <v>0</v>
      </c>
      <c r="D136" s="4" t="e">
        <f t="shared" si="24"/>
        <v>#DIV/0!</v>
      </c>
      <c r="E136" s="4"/>
      <c r="F136" s="4"/>
      <c r="I136" s="4"/>
      <c r="L136" s="4"/>
      <c r="O136" s="4"/>
      <c r="R136" s="4"/>
      <c r="U136" s="4"/>
    </row>
    <row r="137" spans="1:61" x14ac:dyDescent="0.25">
      <c r="A137" s="1" t="s">
        <v>2</v>
      </c>
      <c r="B137" s="6">
        <f>'Demand Input'!H21</f>
        <v>0</v>
      </c>
      <c r="C137" s="6">
        <f>'Demand Input'!D21</f>
        <v>0</v>
      </c>
      <c r="D137" s="4" t="e">
        <f t="shared" si="24"/>
        <v>#DIV/0!</v>
      </c>
      <c r="E137" s="4"/>
      <c r="F137" s="4"/>
      <c r="I137" s="4"/>
      <c r="L137" s="4"/>
      <c r="O137" s="4"/>
      <c r="R137" s="4"/>
      <c r="U137" s="4"/>
    </row>
    <row r="138" spans="1:61" x14ac:dyDescent="0.25">
      <c r="A138" s="1" t="s">
        <v>11</v>
      </c>
      <c r="B138" s="6">
        <f>'Demand Input'!H22</f>
        <v>0</v>
      </c>
      <c r="C138" s="6">
        <f>'Demand Input'!D22</f>
        <v>0</v>
      </c>
      <c r="D138" s="4" t="e">
        <f t="shared" si="24"/>
        <v>#DIV/0!</v>
      </c>
      <c r="E138" s="4"/>
      <c r="F138" s="4"/>
      <c r="I138" s="4"/>
      <c r="L138" s="4"/>
      <c r="O138" s="4"/>
      <c r="R138" s="4"/>
      <c r="U138" s="4"/>
    </row>
    <row r="139" spans="1:61" x14ac:dyDescent="0.25">
      <c r="A139" s="1" t="s">
        <v>12</v>
      </c>
      <c r="B139" s="6">
        <f>'Demand Input'!H23</f>
        <v>0</v>
      </c>
      <c r="C139" s="6">
        <f>'Demand Input'!D23</f>
        <v>0</v>
      </c>
      <c r="D139" s="4" t="e">
        <f t="shared" si="24"/>
        <v>#DIV/0!</v>
      </c>
      <c r="E139" s="4"/>
      <c r="F139" s="4"/>
      <c r="I139" s="4"/>
      <c r="L139" s="4"/>
      <c r="O139" s="4"/>
      <c r="R139" s="4"/>
      <c r="U139" s="4"/>
    </row>
    <row r="140" spans="1:61" x14ac:dyDescent="0.25">
      <c r="A140" s="1" t="s">
        <v>13</v>
      </c>
      <c r="B140" s="6">
        <f>'Demand Input'!H24</f>
        <v>0</v>
      </c>
      <c r="C140" s="6">
        <f>'Demand Input'!D24</f>
        <v>0</v>
      </c>
      <c r="D140" s="4" t="e">
        <f t="shared" si="24"/>
        <v>#DIV/0!</v>
      </c>
      <c r="E140" s="4"/>
      <c r="F140" s="4"/>
      <c r="I140" s="4"/>
      <c r="L140" s="4"/>
      <c r="O140" s="4"/>
      <c r="R140" s="4"/>
      <c r="U140" s="4"/>
    </row>
  </sheetData>
  <mergeCells count="66">
    <mergeCell ref="BN31:BO31"/>
    <mergeCell ref="BN36:BO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AP31:AQ31"/>
    <mergeCell ref="AP36:AQ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N31:AO31"/>
    <mergeCell ref="AN36:AO36"/>
    <mergeCell ref="AD36:AE36"/>
    <mergeCell ref="AH31:AI31"/>
    <mergeCell ref="AH36:AI36"/>
    <mergeCell ref="AD31:AE31"/>
    <mergeCell ref="AF31:AG31"/>
    <mergeCell ref="AF36:AG36"/>
    <mergeCell ref="AL36:AM36"/>
    <mergeCell ref="AJ31:AK31"/>
    <mergeCell ref="AJ36:AK36"/>
    <mergeCell ref="AL31:AM31"/>
    <mergeCell ref="AR31:AS31"/>
    <mergeCell ref="AR36:AS36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  <mergeCell ref="BT31:BU31"/>
    <mergeCell ref="BT36:BU36"/>
    <mergeCell ref="BD31:BE31"/>
    <mergeCell ref="BD36:BE36"/>
    <mergeCell ref="BR31:BS31"/>
    <mergeCell ref="BR36:BS36"/>
    <mergeCell ref="BH31:BI31"/>
    <mergeCell ref="BH36:BI36"/>
    <mergeCell ref="BF31:BG31"/>
    <mergeCell ref="BF36:BG36"/>
    <mergeCell ref="BP31:BQ31"/>
    <mergeCell ref="BP36:BQ36"/>
    <mergeCell ref="BL31:BM31"/>
    <mergeCell ref="BL36:BM36"/>
    <mergeCell ref="BJ31:BK31"/>
    <mergeCell ref="BJ36:BK36"/>
  </mergeCells>
  <pageMargins left="0.53" right="0.4" top="0.75" bottom="0.75" header="0.3" footer="0.3"/>
  <pageSetup scale="2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86"/>
  <sheetViews>
    <sheetView showGridLines="0" zoomScale="70" zoomScaleNormal="70" workbookViewId="0">
      <selection activeCell="B14" sqref="B14:H14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7" width="18.28515625" style="30" customWidth="1"/>
    <col min="8" max="8" width="27.42578125" style="30" customWidth="1"/>
    <col min="9" max="16384" width="9.140625" style="30"/>
  </cols>
  <sheetData>
    <row r="1" spans="1:71" s="8" customFormat="1" ht="15" customHeight="1" x14ac:dyDescent="0.25">
      <c r="A1" s="71" t="s">
        <v>22</v>
      </c>
      <c r="B1" s="72"/>
      <c r="C1" s="72"/>
      <c r="D1" s="72"/>
      <c r="E1" s="72"/>
      <c r="F1" s="72"/>
      <c r="G1" s="72"/>
      <c r="H1" s="72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72"/>
      <c r="B2" s="72"/>
      <c r="C2" s="72"/>
      <c r="D2" s="72"/>
      <c r="E2" s="72"/>
      <c r="F2" s="72"/>
      <c r="G2" s="72"/>
      <c r="H2" s="7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72"/>
      <c r="B3" s="72"/>
      <c r="C3" s="72"/>
      <c r="D3" s="72"/>
      <c r="E3" s="72"/>
      <c r="F3" s="72"/>
      <c r="G3" s="72"/>
      <c r="H3" s="72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72"/>
      <c r="B4" s="72"/>
      <c r="C4" s="72"/>
      <c r="D4" s="72"/>
      <c r="E4" s="72"/>
      <c r="F4" s="72"/>
      <c r="G4" s="72"/>
      <c r="H4" s="72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3" t="str">
        <f>C8</f>
        <v>Narragansett Bay Commission</v>
      </c>
      <c r="D5" s="73"/>
      <c r="E5" s="73"/>
      <c r="F5" s="73"/>
      <c r="G5" s="73"/>
      <c r="H5" s="73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3"/>
      <c r="D6" s="73"/>
      <c r="E6" s="73"/>
      <c r="F6" s="73"/>
      <c r="G6" s="73"/>
      <c r="H6" s="73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5" t="s">
        <v>49</v>
      </c>
      <c r="D8" s="75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5" t="s">
        <v>51</v>
      </c>
      <c r="D9" s="75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5" t="s">
        <v>46</v>
      </c>
      <c r="D10" s="75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70"/>
      <c r="C12" s="70"/>
      <c r="D12" s="70"/>
      <c r="E12" s="70"/>
      <c r="F12" s="70"/>
      <c r="G12" s="70"/>
      <c r="H12" s="70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4" t="s">
        <v>52</v>
      </c>
      <c r="C14" s="74"/>
      <c r="D14" s="74"/>
      <c r="E14" s="74"/>
      <c r="F14" s="74"/>
      <c r="G14" s="74"/>
      <c r="H14" s="74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8" t="s">
        <v>16</v>
      </c>
      <c r="C15" s="68"/>
      <c r="D15" s="68"/>
      <c r="E15" s="68"/>
      <c r="F15" s="68"/>
      <c r="G15" s="68"/>
      <c r="H15" s="6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6" t="s">
        <v>63</v>
      </c>
      <c r="C16" s="76"/>
      <c r="D16" s="76"/>
      <c r="E16" s="35"/>
      <c r="F16" s="76" t="s">
        <v>64</v>
      </c>
      <c r="G16" s="76"/>
      <c r="H16" s="76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x14ac:dyDescent="0.25">
      <c r="A39" s="41" t="s">
        <v>58</v>
      </c>
      <c r="B39" s="20">
        <v>796803.85039370076</v>
      </c>
      <c r="C39" s="20">
        <v>434815</v>
      </c>
      <c r="D39" s="20"/>
      <c r="E39" s="21"/>
      <c r="F39" s="20">
        <v>904247.35170603672</v>
      </c>
      <c r="G39" s="20">
        <v>552599.69820683391</v>
      </c>
      <c r="H39" s="2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41" t="s">
        <v>59</v>
      </c>
      <c r="B40" s="20">
        <v>575698.99212598428</v>
      </c>
      <c r="C40" s="20">
        <v>342584.59396698955</v>
      </c>
      <c r="D40" s="20"/>
      <c r="E40" s="21"/>
      <c r="F40" s="20">
        <v>746791.48818897631</v>
      </c>
      <c r="G40" s="20">
        <v>436956.78427634295</v>
      </c>
      <c r="H40" s="2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x14ac:dyDescent="0.25">
      <c r="A41" s="41" t="s">
        <v>60</v>
      </c>
      <c r="B41" s="20">
        <f t="shared" ref="B41:C43" si="0">F29</f>
        <v>574964.40682414698</v>
      </c>
      <c r="C41" s="20">
        <f t="shared" si="0"/>
        <v>322657.16013609688</v>
      </c>
      <c r="D41" s="20"/>
      <c r="E41" s="21"/>
      <c r="F41" s="20">
        <v>670556.39370078733</v>
      </c>
      <c r="G41" s="20">
        <v>364164.01870651467</v>
      </c>
      <c r="H41" s="2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x14ac:dyDescent="0.25">
      <c r="A42" s="41" t="s">
        <v>8</v>
      </c>
      <c r="B42" s="20">
        <f t="shared" si="0"/>
        <v>591912.62729658792</v>
      </c>
      <c r="C42" s="20">
        <f t="shared" si="0"/>
        <v>354041</v>
      </c>
      <c r="D42" s="20"/>
      <c r="E42" s="21"/>
      <c r="F42" s="20">
        <v>589693.82152230968</v>
      </c>
      <c r="G42" s="20">
        <v>377149.36878192559</v>
      </c>
      <c r="H42" s="2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41" t="s">
        <v>9</v>
      </c>
      <c r="B43" s="20">
        <f t="shared" si="0"/>
        <v>545392.6902887139</v>
      </c>
      <c r="C43" s="20">
        <f t="shared" si="0"/>
        <v>313343</v>
      </c>
      <c r="D43" s="20"/>
      <c r="E43" s="21"/>
      <c r="F43" s="20">
        <v>650741.30708661408</v>
      </c>
      <c r="G43" s="20">
        <v>432270.79827881866</v>
      </c>
      <c r="H43" s="2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x14ac:dyDescent="0.25">
      <c r="A44" s="41" t="s">
        <v>10</v>
      </c>
      <c r="B44" s="20">
        <f t="shared" ref="B44" si="1">F32</f>
        <v>533967.42257217842</v>
      </c>
      <c r="C44" s="20">
        <f t="shared" ref="C44" si="2">G32</f>
        <v>329084.72175779555</v>
      </c>
      <c r="D44" s="20"/>
      <c r="E44" s="21"/>
      <c r="F44" s="20">
        <v>560920.54068241466</v>
      </c>
      <c r="G44" s="20">
        <v>376255.78365392366</v>
      </c>
      <c r="H44" s="2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41" t="s">
        <v>2</v>
      </c>
      <c r="B45" s="20">
        <f t="shared" ref="B45" si="3">F33</f>
        <v>591911.75328083988</v>
      </c>
      <c r="C45" s="20">
        <f t="shared" ref="C45" si="4">G33</f>
        <v>353085</v>
      </c>
      <c r="D45" s="20"/>
      <c r="E45" s="21"/>
      <c r="F45" s="20">
        <v>528033</v>
      </c>
      <c r="G45" s="20">
        <v>354792</v>
      </c>
      <c r="H45" s="2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x14ac:dyDescent="0.25">
      <c r="A46" s="41" t="s">
        <v>11</v>
      </c>
      <c r="B46" s="20">
        <f t="shared" ref="B46" si="5">F34</f>
        <v>587861.26509186346</v>
      </c>
      <c r="C46" s="20">
        <f t="shared" ref="C46" si="6">G34</f>
        <v>353141.44209072087</v>
      </c>
      <c r="D46" s="20"/>
      <c r="E46" s="21"/>
      <c r="F46" s="20">
        <v>605957.15787142736</v>
      </c>
      <c r="G46" s="20">
        <v>367009.66570882947</v>
      </c>
      <c r="H46" s="20" t="s">
        <v>61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x14ac:dyDescent="0.25">
      <c r="A47" s="41" t="s">
        <v>12</v>
      </c>
      <c r="B47" s="20">
        <f t="shared" ref="B47" si="7">F35</f>
        <v>764849.56692913384</v>
      </c>
      <c r="C47" s="20">
        <f t="shared" ref="C47" si="8">G35</f>
        <v>414577.11209905299</v>
      </c>
      <c r="D47" s="20"/>
      <c r="E47" s="21"/>
      <c r="F47" s="20">
        <v>746133</v>
      </c>
      <c r="G47" s="20">
        <v>446288</v>
      </c>
      <c r="H47" s="2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x14ac:dyDescent="0.25">
      <c r="A48" s="41" t="s">
        <v>13</v>
      </c>
      <c r="B48" s="20">
        <f t="shared" ref="B48" si="9">F36</f>
        <v>637451.79002624669</v>
      </c>
      <c r="C48" s="20">
        <f t="shared" ref="C48" si="10">G36</f>
        <v>407774.9945435758</v>
      </c>
      <c r="D48" s="20"/>
      <c r="E48" s="21"/>
      <c r="F48" s="20">
        <v>730870.57099664456</v>
      </c>
      <c r="G48" s="20">
        <v>434730.75747497013</v>
      </c>
      <c r="H48" s="2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x14ac:dyDescent="0.25">
      <c r="A49" s="41" t="s">
        <v>55</v>
      </c>
      <c r="B49" s="20">
        <f t="shared" ref="B49" si="11">F37</f>
        <v>715703.43307086616</v>
      </c>
      <c r="C49" s="20">
        <f t="shared" ref="C49" si="12">G37</f>
        <v>434192.44249497633</v>
      </c>
      <c r="D49" s="20"/>
      <c r="E49" s="21"/>
      <c r="F49" s="20">
        <v>786683</v>
      </c>
      <c r="G49" s="20">
        <v>474194</v>
      </c>
      <c r="H49" s="2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ht="16.149999999999999" customHeight="1" x14ac:dyDescent="0.25">
      <c r="A50" s="41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ht="2.25" customHeight="1" x14ac:dyDescent="0.25">
      <c r="A51" s="35"/>
      <c r="B51" s="69"/>
      <c r="C51" s="69"/>
      <c r="D51" s="69"/>
      <c r="E51" s="69"/>
      <c r="F51" s="69"/>
      <c r="G51" s="69"/>
      <c r="H51" s="69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ht="6.75" customHeight="1" x14ac:dyDescent="0.25">
      <c r="A52" s="3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ht="23.25" x14ac:dyDescent="0.35">
      <c r="A53" s="36"/>
      <c r="B53" s="74" t="str">
        <f>"Input Water Produced ("&amp;C10&amp;")"</f>
        <v>Input Water Produced (MG)</v>
      </c>
      <c r="C53" s="74"/>
      <c r="D53" s="74"/>
      <c r="E53" s="74"/>
      <c r="F53" s="74"/>
      <c r="G53" s="74"/>
      <c r="H53" s="74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6"/>
      <c r="B54" s="68" t="s">
        <v>21</v>
      </c>
      <c r="C54" s="68"/>
      <c r="D54" s="68"/>
      <c r="E54" s="68"/>
      <c r="F54" s="68"/>
      <c r="G54" s="68"/>
      <c r="H54" s="6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ht="23.25" x14ac:dyDescent="0.35">
      <c r="A55" s="36"/>
      <c r="B55" s="33"/>
      <c r="C55" s="37" t="s">
        <v>3</v>
      </c>
      <c r="D55" s="38" t="s">
        <v>18</v>
      </c>
      <c r="E55" s="39"/>
      <c r="F55" s="38" t="s">
        <v>17</v>
      </c>
      <c r="G55" s="40"/>
      <c r="H55" s="33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6"/>
      <c r="B56" s="33"/>
      <c r="C56" s="41" t="s">
        <v>8</v>
      </c>
      <c r="D56" s="19"/>
      <c r="E56" s="42"/>
      <c r="F56" s="19"/>
      <c r="G56" s="43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6"/>
      <c r="B57" s="33"/>
      <c r="C57" s="41" t="s">
        <v>9</v>
      </c>
      <c r="D57" s="19"/>
      <c r="E57" s="42"/>
      <c r="F57" s="19"/>
      <c r="G57" s="43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6"/>
      <c r="B58" s="33"/>
      <c r="C58" s="41" t="s">
        <v>10</v>
      </c>
      <c r="D58" s="19"/>
      <c r="E58" s="42"/>
      <c r="F58" s="19"/>
      <c r="G58" s="43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6"/>
      <c r="B59" s="33"/>
      <c r="C59" s="41" t="s">
        <v>2</v>
      </c>
      <c r="D59" s="19"/>
      <c r="E59" s="42"/>
      <c r="F59" s="19"/>
      <c r="G59" s="43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6"/>
      <c r="B60" s="33"/>
      <c r="C60" s="41" t="s">
        <v>11</v>
      </c>
      <c r="D60" s="19"/>
      <c r="E60" s="42"/>
      <c r="F60" s="19"/>
      <c r="G60" s="43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6"/>
      <c r="B61" s="33"/>
      <c r="C61" s="41" t="s">
        <v>12</v>
      </c>
      <c r="D61" s="19"/>
      <c r="E61" s="42"/>
      <c r="F61" s="19"/>
      <c r="G61" s="43"/>
      <c r="H61" s="30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6"/>
      <c r="B62" s="33"/>
      <c r="C62" s="41" t="s">
        <v>13</v>
      </c>
      <c r="D62" s="19"/>
      <c r="E62" s="42"/>
      <c r="F62" s="19"/>
      <c r="G62" s="43"/>
      <c r="H62" s="30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6"/>
      <c r="B63" s="33"/>
      <c r="C63" s="33"/>
      <c r="D63" s="28"/>
      <c r="E63" s="28"/>
      <c r="F63" s="28"/>
      <c r="G63" s="28"/>
      <c r="H63" s="28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6"/>
      <c r="B64" s="33"/>
      <c r="C64" s="33"/>
      <c r="D64" s="28"/>
      <c r="E64" s="28"/>
      <c r="F64" s="28"/>
      <c r="G64" s="28"/>
      <c r="H64" s="28"/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28"/>
      <c r="E65" s="28"/>
      <c r="F65" s="28"/>
      <c r="G65" s="28"/>
      <c r="H65" s="28"/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" customFormat="1" x14ac:dyDescent="0.25">
      <c r="A76" s="33"/>
      <c r="B76" s="33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8" customFormat="1" x14ac:dyDescent="0.25">
      <c r="A77" s="33"/>
      <c r="B77" s="33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s="8" customFormat="1" x14ac:dyDescent="0.25">
      <c r="A78" s="33"/>
      <c r="B78" s="33"/>
      <c r="C78" s="33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8" customFormat="1" x14ac:dyDescent="0.25">
      <c r="A79" s="33"/>
      <c r="B79" s="33"/>
      <c r="C79" s="33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8" customFormat="1" x14ac:dyDescent="0.25">
      <c r="A80" s="33"/>
      <c r="B80" s="33"/>
      <c r="C80" s="3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s="8" customFormat="1" x14ac:dyDescent="0.25">
      <c r="A81" s="33"/>
      <c r="B81" s="33"/>
      <c r="C81" s="33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s="8" customFormat="1" x14ac:dyDescent="0.25">
      <c r="A82" s="33"/>
      <c r="B82" s="33"/>
      <c r="C82" s="33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s="8" customFormat="1" x14ac:dyDescent="0.25">
      <c r="A83" s="33"/>
      <c r="B83" s="33"/>
      <c r="C83" s="33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s="8" customFormat="1" x14ac:dyDescent="0.25">
      <c r="A84" s="33"/>
      <c r="B84" s="33"/>
      <c r="C84" s="33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s="8" customFormat="1" x14ac:dyDescent="0.25">
      <c r="A85" s="33"/>
      <c r="B85" s="33"/>
      <c r="C85" s="33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s="8" customFormat="1" x14ac:dyDescent="0.25">
      <c r="A86" s="33"/>
      <c r="B86" s="33"/>
      <c r="C86" s="33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</sheetData>
  <mergeCells count="13">
    <mergeCell ref="B54:H54"/>
    <mergeCell ref="B51:H51"/>
    <mergeCell ref="B12:H12"/>
    <mergeCell ref="A1:H4"/>
    <mergeCell ref="C5:H6"/>
    <mergeCell ref="B53:H53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V172"/>
  <sheetViews>
    <sheetView view="pageBreakPreview" zoomScaleNormal="100" zoomScaleSheetLayoutView="100" workbookViewId="0">
      <selection activeCell="M8" sqref="M8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4.42578125" style="30" customWidth="1"/>
    <col min="10" max="10" width="3.85546875" style="30" customWidth="1"/>
    <col min="11" max="11" width="14.5703125" style="30" customWidth="1"/>
    <col min="12" max="12" width="3.85546875" style="30" customWidth="1"/>
    <col min="13" max="13" width="13.7109375" style="30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2.8554687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3.285156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2.5703125" style="30" bestFit="1" customWidth="1"/>
    <col min="50" max="50" width="2.42578125" style="30" customWidth="1"/>
    <col min="51" max="51" width="15.28515625" style="30" customWidth="1"/>
    <col min="52" max="52" width="3.5703125" style="30" customWidth="1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33"/>
      <c r="B6" s="33"/>
      <c r="C6" s="36" t="s">
        <v>62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6">
        <v>44805</v>
      </c>
      <c r="D8" s="8"/>
      <c r="E8" s="26">
        <v>6676695.3999999994</v>
      </c>
      <c r="F8" s="8"/>
      <c r="G8" s="26">
        <v>1268179.29</v>
      </c>
      <c r="H8" s="50"/>
      <c r="I8" s="49">
        <v>786163.73</v>
      </c>
      <c r="J8" s="8"/>
      <c r="K8" s="26">
        <v>505365.5</v>
      </c>
      <c r="L8" s="8"/>
      <c r="M8" s="26">
        <v>3203349.33</v>
      </c>
      <c r="N8" s="8"/>
      <c r="O8" s="26">
        <f>SUM(E8,G8,I8,K8,M8)</f>
        <v>12439753.25</v>
      </c>
      <c r="P8" s="8"/>
    </row>
    <row r="9" spans="1:21" x14ac:dyDescent="0.25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6">
        <v>44774</v>
      </c>
      <c r="D11" s="8"/>
      <c r="E11" s="26">
        <v>6079817.96</v>
      </c>
      <c r="F11" s="8"/>
      <c r="G11" s="26">
        <v>1130516.8799999999</v>
      </c>
      <c r="H11" s="50"/>
      <c r="I11" s="49">
        <v>863921.3</v>
      </c>
      <c r="J11" s="8"/>
      <c r="K11" s="26">
        <v>514224.88</v>
      </c>
      <c r="L11" s="8"/>
      <c r="M11" s="26">
        <v>3726772.14</v>
      </c>
      <c r="N11" s="8"/>
      <c r="O11" s="26">
        <f>SUM(E11,G11,I11,K11,M11)</f>
        <v>12315253.16</v>
      </c>
      <c r="P11" s="8"/>
    </row>
    <row r="12" spans="1:21" x14ac:dyDescent="0.25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6">
        <v>44743</v>
      </c>
      <c r="D14" s="8"/>
      <c r="E14" s="26">
        <v>8145945.25</v>
      </c>
      <c r="F14" s="8"/>
      <c r="G14" s="26">
        <v>1396324.7</v>
      </c>
      <c r="H14" s="50"/>
      <c r="I14" s="49">
        <v>692830.83</v>
      </c>
      <c r="J14" s="8"/>
      <c r="K14" s="26">
        <v>577246.26</v>
      </c>
      <c r="L14" s="8"/>
      <c r="M14" s="26">
        <v>4199165.6100000003</v>
      </c>
      <c r="N14" s="8"/>
      <c r="O14" s="26">
        <f>SUM(E14,G14,I14,K14,M14)</f>
        <v>15011512.649999999</v>
      </c>
      <c r="P14" s="8"/>
    </row>
    <row r="15" spans="1:21" x14ac:dyDescent="0.25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6">
        <v>44713</v>
      </c>
      <c r="D17" s="8"/>
      <c r="E17" s="26">
        <v>5922721.7199999997</v>
      </c>
      <c r="F17" s="8"/>
      <c r="G17" s="26">
        <v>1216720.1499999999</v>
      </c>
      <c r="H17" s="50"/>
      <c r="I17" s="49">
        <v>792009.09</v>
      </c>
      <c r="J17" s="8"/>
      <c r="K17" s="26">
        <v>604288.06000000006</v>
      </c>
      <c r="L17" s="8"/>
      <c r="M17" s="26">
        <v>4139877</v>
      </c>
      <c r="N17" s="8"/>
      <c r="O17" s="26">
        <f>SUM(E17,G17,I17,K17,M17)</f>
        <v>12675616.02</v>
      </c>
      <c r="P17" s="8"/>
    </row>
    <row r="18" spans="1:16" x14ac:dyDescent="0.25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6">
        <v>44682</v>
      </c>
      <c r="D20" s="8"/>
      <c r="E20" s="26">
        <v>5375524.6499999994</v>
      </c>
      <c r="F20" s="8"/>
      <c r="G20" s="26">
        <v>1336520.54</v>
      </c>
      <c r="H20" s="50"/>
      <c r="I20" s="49">
        <v>782576.81</v>
      </c>
      <c r="J20" s="8"/>
      <c r="K20" s="26">
        <v>532060.39</v>
      </c>
      <c r="L20" s="8"/>
      <c r="M20" s="26">
        <v>4128560.19</v>
      </c>
      <c r="N20" s="8"/>
      <c r="O20" s="26">
        <f>SUM(E20,G20,I20,K20,M20)</f>
        <v>12155242.58</v>
      </c>
      <c r="P20" s="8"/>
    </row>
    <row r="21" spans="1:16" x14ac:dyDescent="0.25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6">
        <v>44652</v>
      </c>
      <c r="D23" s="8"/>
      <c r="E23" s="26">
        <v>5878114.9199999999</v>
      </c>
      <c r="F23" s="8"/>
      <c r="G23" s="26">
        <v>1273076.33</v>
      </c>
      <c r="H23" s="50"/>
      <c r="I23" s="49">
        <v>697231.5</v>
      </c>
      <c r="J23" s="8"/>
      <c r="K23" s="26">
        <v>500038.75</v>
      </c>
      <c r="L23" s="8"/>
      <c r="M23" s="26">
        <v>4160633.56</v>
      </c>
      <c r="N23" s="8"/>
      <c r="O23" s="26">
        <f>SUM(E23,G23,I23,K23,M23)</f>
        <v>12509095.060000001</v>
      </c>
      <c r="P23" s="8"/>
    </row>
    <row r="24" spans="1:16" x14ac:dyDescent="0.25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6">
        <v>44651</v>
      </c>
      <c r="D26" s="8"/>
      <c r="E26" s="26">
        <v>6036469.8199999994</v>
      </c>
      <c r="F26" s="8"/>
      <c r="G26" s="26">
        <v>1179407.31</v>
      </c>
      <c r="H26" s="50"/>
      <c r="I26" s="49">
        <v>705165.18</v>
      </c>
      <c r="J26" s="8"/>
      <c r="K26" s="26">
        <v>549508.55000000005</v>
      </c>
      <c r="L26" s="8"/>
      <c r="M26" s="26">
        <v>4241241.43</v>
      </c>
      <c r="N26" s="8"/>
      <c r="O26" s="26">
        <f>SUM(E26,G26,I26,K26,M26)</f>
        <v>12711792.289999999</v>
      </c>
      <c r="P26" s="8"/>
    </row>
    <row r="27" spans="1:16" x14ac:dyDescent="0.25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6">
        <v>44620</v>
      </c>
      <c r="D29" s="8"/>
      <c r="E29" s="26">
        <v>6619506.5700000003</v>
      </c>
      <c r="F29" s="8"/>
      <c r="G29" s="26">
        <v>1484422.35</v>
      </c>
      <c r="H29" s="50"/>
      <c r="I29" s="49">
        <v>840039.84</v>
      </c>
      <c r="J29" s="8"/>
      <c r="K29" s="26">
        <v>684012.38</v>
      </c>
      <c r="L29" s="8"/>
      <c r="M29" s="26">
        <v>4315761.84</v>
      </c>
      <c r="N29" s="8"/>
      <c r="O29" s="26">
        <f>SUM(E29,G29,I29,K29,M29)</f>
        <v>13943742.98</v>
      </c>
      <c r="P29" s="8"/>
    </row>
    <row r="30" spans="1:16" x14ac:dyDescent="0.25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6">
        <v>44592</v>
      </c>
      <c r="D32" s="8"/>
      <c r="E32" s="26">
        <v>6140473.5899999999</v>
      </c>
      <c r="F32" s="8"/>
      <c r="G32" s="26">
        <v>1466079.34</v>
      </c>
      <c r="H32" s="50"/>
      <c r="I32" s="49">
        <v>920658.99</v>
      </c>
      <c r="J32" s="8"/>
      <c r="K32" s="26">
        <v>583586.6</v>
      </c>
      <c r="L32" s="8"/>
      <c r="M32" s="26">
        <v>4274429.57</v>
      </c>
      <c r="N32" s="8"/>
      <c r="O32" s="26">
        <f>SUM(E32,G32,I32,K32,M32)</f>
        <v>13385228.09</v>
      </c>
      <c r="P32" s="8"/>
    </row>
    <row r="33" spans="1:16" x14ac:dyDescent="0.25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6">
        <v>44531</v>
      </c>
      <c r="D35" s="8"/>
      <c r="E35" s="26">
        <v>6805237.8600000003</v>
      </c>
      <c r="F35" s="8"/>
      <c r="G35" s="26">
        <v>1741310.9</v>
      </c>
      <c r="H35" s="50"/>
      <c r="I35" s="49">
        <v>878398.5</v>
      </c>
      <c r="J35" s="8"/>
      <c r="K35" s="26">
        <v>600956.11</v>
      </c>
      <c r="L35" s="8"/>
      <c r="M35" s="26">
        <v>4279128.4400000004</v>
      </c>
      <c r="N35" s="8"/>
      <c r="O35" s="26">
        <f>SUM(E35,G35,I35,K35,M35)</f>
        <v>14305031.809999999</v>
      </c>
      <c r="P35" s="8"/>
    </row>
    <row r="36" spans="1:16" x14ac:dyDescent="0.25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6">
        <v>44501</v>
      </c>
      <c r="D38" s="8"/>
      <c r="E38" s="26">
        <v>7457076.2000000002</v>
      </c>
      <c r="F38" s="8"/>
      <c r="G38" s="26">
        <v>1586912.57</v>
      </c>
      <c r="H38" s="50"/>
      <c r="I38" s="49">
        <v>869963.1</v>
      </c>
      <c r="J38" s="8"/>
      <c r="K38" s="26">
        <v>564619.98</v>
      </c>
      <c r="L38" s="8"/>
      <c r="M38" s="26">
        <v>4291716.7</v>
      </c>
      <c r="N38" s="8"/>
      <c r="O38" s="26">
        <f>SUM(E38,G38,I38,K38,M38)</f>
        <v>14770288.550000001</v>
      </c>
      <c r="P38" s="8"/>
    </row>
    <row r="39" spans="1:16" x14ac:dyDescent="0.25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6">
        <v>44470</v>
      </c>
      <c r="D41" s="8"/>
      <c r="E41" s="26">
        <v>7541282.7199999997</v>
      </c>
      <c r="F41" s="8"/>
      <c r="G41" s="26">
        <v>1493609.77</v>
      </c>
      <c r="H41" s="50"/>
      <c r="I41" s="49">
        <v>798533.49</v>
      </c>
      <c r="J41" s="8"/>
      <c r="K41" s="26">
        <v>621086.19999999995</v>
      </c>
      <c r="L41" s="8"/>
      <c r="M41" s="26">
        <v>4190498.37</v>
      </c>
      <c r="N41" s="8"/>
      <c r="O41" s="26">
        <f>SUM(E41,G41,I41,K41,M41)</f>
        <v>14645010.550000001</v>
      </c>
      <c r="P41" s="8"/>
    </row>
    <row r="42" spans="1:16" x14ac:dyDescent="0.25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6">
        <v>44440</v>
      </c>
      <c r="D44" s="8"/>
      <c r="E44" s="26">
        <v>6943451.2699999996</v>
      </c>
      <c r="F44" s="8"/>
      <c r="G44" s="26">
        <v>1662683.01</v>
      </c>
      <c r="H44" s="50"/>
      <c r="I44" s="49">
        <v>1139555.81</v>
      </c>
      <c r="J44" s="8"/>
      <c r="K44" s="26">
        <v>518672.04</v>
      </c>
      <c r="L44" s="8"/>
      <c r="M44" s="26">
        <v>4234798.76</v>
      </c>
      <c r="N44" s="8"/>
      <c r="O44" s="26">
        <f>SUM(E44,G44,I44,K44,M44)</f>
        <v>14499160.889999999</v>
      </c>
      <c r="P44" s="8"/>
    </row>
    <row r="45" spans="1:16" ht="30" x14ac:dyDescent="0.25">
      <c r="A45" s="8"/>
      <c r="B45" s="8"/>
      <c r="C45" s="27" t="s">
        <v>35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6">
        <v>44409</v>
      </c>
      <c r="D47" s="8"/>
      <c r="E47" s="26">
        <v>6123333.6600000001</v>
      </c>
      <c r="F47" s="8"/>
      <c r="G47" s="26">
        <v>1861245.28</v>
      </c>
      <c r="H47" s="50"/>
      <c r="I47" s="49">
        <v>767810.22</v>
      </c>
      <c r="J47" s="8"/>
      <c r="K47" s="26">
        <v>549952.41</v>
      </c>
      <c r="L47" s="8"/>
      <c r="M47" s="26">
        <v>4257383.18</v>
      </c>
      <c r="N47" s="8"/>
      <c r="O47" s="26">
        <f>SUM(E47,G47,I47,K47,M47)</f>
        <v>13559724.75</v>
      </c>
      <c r="P47" s="8"/>
    </row>
    <row r="48" spans="1:16" ht="30" x14ac:dyDescent="0.25">
      <c r="A48" s="8"/>
      <c r="B48" s="8"/>
      <c r="C48" s="27" t="s">
        <v>36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6">
        <v>44378</v>
      </c>
      <c r="D50" s="8"/>
      <c r="E50" s="26">
        <v>7174245.1500000004</v>
      </c>
      <c r="F50" s="8"/>
      <c r="G50" s="26">
        <v>1279789.17</v>
      </c>
      <c r="H50" s="50"/>
      <c r="I50" s="49">
        <v>744124.07</v>
      </c>
      <c r="J50" s="8"/>
      <c r="K50" s="26">
        <v>587555.57999999996</v>
      </c>
      <c r="L50" s="8"/>
      <c r="M50" s="26">
        <v>4210269.26</v>
      </c>
      <c r="N50" s="8"/>
      <c r="O50" s="26">
        <f>SUM(E50,G50,I50,K50,M50)</f>
        <v>13995983.23</v>
      </c>
      <c r="P50" s="8"/>
    </row>
    <row r="51" spans="1:16" ht="30" x14ac:dyDescent="0.25">
      <c r="A51" s="8"/>
      <c r="B51" s="8"/>
      <c r="C51" s="27" t="s">
        <v>36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6">
        <v>44348</v>
      </c>
      <c r="D53" s="8"/>
      <c r="E53" s="26">
        <v>5681848.2000000002</v>
      </c>
      <c r="F53" s="8"/>
      <c r="G53" s="26">
        <v>1346318.78</v>
      </c>
      <c r="H53" s="50"/>
      <c r="I53" s="49">
        <v>802276.19</v>
      </c>
      <c r="J53" s="8"/>
      <c r="K53" s="26">
        <v>561283.43999999994</v>
      </c>
      <c r="L53" s="8"/>
      <c r="M53" s="26">
        <v>4225375</v>
      </c>
      <c r="N53" s="8"/>
      <c r="O53" s="26">
        <f>SUM(E53,G53,I53,K53,M53)</f>
        <v>12617101.609999999</v>
      </c>
      <c r="P53" s="8"/>
    </row>
    <row r="54" spans="1:16" ht="30" x14ac:dyDescent="0.25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6">
        <v>44317</v>
      </c>
      <c r="D56" s="8"/>
      <c r="E56" s="26">
        <v>5991854.4499999993</v>
      </c>
      <c r="F56" s="8"/>
      <c r="G56" s="26">
        <v>1399216.13</v>
      </c>
      <c r="H56" s="50"/>
      <c r="I56" s="49">
        <v>801947.92</v>
      </c>
      <c r="J56" s="8"/>
      <c r="K56" s="26">
        <v>643621.52</v>
      </c>
      <c r="L56" s="8"/>
      <c r="M56" s="26">
        <v>3922712.98</v>
      </c>
      <c r="N56" s="8"/>
      <c r="O56" s="26">
        <f>SUM(E56,G56,I56,K56,M56)</f>
        <v>12759353</v>
      </c>
      <c r="P56" s="8"/>
    </row>
    <row r="57" spans="1:16" ht="30" x14ac:dyDescent="0.25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8"/>
      <c r="C59" s="56">
        <v>44287</v>
      </c>
      <c r="D59" s="8"/>
      <c r="E59" s="26">
        <v>5466347.4199999999</v>
      </c>
      <c r="F59" s="8"/>
      <c r="G59" s="26">
        <v>1287629.42</v>
      </c>
      <c r="H59" s="50"/>
      <c r="I59" s="49">
        <v>883522.09</v>
      </c>
      <c r="J59" s="8"/>
      <c r="K59" s="26">
        <v>557360.07999999996</v>
      </c>
      <c r="L59" s="8"/>
      <c r="M59" s="26">
        <v>3874364.35</v>
      </c>
      <c r="N59" s="8"/>
      <c r="O59" s="26">
        <f>SUM(E59,G59,I59,K59,M59)</f>
        <v>12069223.359999999</v>
      </c>
      <c r="P59" s="8"/>
    </row>
    <row r="60" spans="1:16" ht="30" x14ac:dyDescent="0.25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8"/>
      <c r="B62" s="8"/>
      <c r="C62" s="56">
        <v>44256</v>
      </c>
      <c r="D62" s="8"/>
      <c r="E62" s="26">
        <v>5222333.49</v>
      </c>
      <c r="F62" s="8"/>
      <c r="G62" s="26">
        <v>1505379.9</v>
      </c>
      <c r="H62" s="50"/>
      <c r="I62" s="49">
        <v>795996.13</v>
      </c>
      <c r="J62" s="8"/>
      <c r="K62" s="26">
        <v>598187.38</v>
      </c>
      <c r="L62" s="8"/>
      <c r="M62" s="26">
        <v>3910555.3200000003</v>
      </c>
      <c r="N62" s="8"/>
      <c r="O62" s="26">
        <f>SUM(E62,G62,I62,K62,M62)</f>
        <v>12032452.220000001</v>
      </c>
      <c r="P62" s="8"/>
    </row>
    <row r="63" spans="1:16" ht="30" x14ac:dyDescent="0.25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5">
      <c r="A65" s="8"/>
      <c r="B65" s="8"/>
      <c r="C65" s="56">
        <v>44228</v>
      </c>
      <c r="D65" s="8"/>
      <c r="E65" s="26">
        <v>6389256.4299999997</v>
      </c>
      <c r="F65" s="8"/>
      <c r="G65" s="26">
        <v>1523452.14</v>
      </c>
      <c r="H65" s="50"/>
      <c r="I65" s="49">
        <v>922568.87</v>
      </c>
      <c r="J65" s="8"/>
      <c r="K65" s="26">
        <v>660900.6</v>
      </c>
      <c r="L65" s="8"/>
      <c r="M65" s="26">
        <v>3979640.65</v>
      </c>
      <c r="N65" s="8"/>
      <c r="O65" s="26">
        <f>SUM(E65,G65,I65,K65,M65)</f>
        <v>13475818.689999999</v>
      </c>
      <c r="P65" s="8"/>
    </row>
    <row r="66" spans="1:16" ht="30" x14ac:dyDescent="0.25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6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5">
      <c r="A68" s="8"/>
      <c r="B68" s="8"/>
      <c r="C68" s="56">
        <v>44197</v>
      </c>
      <c r="D68" s="8"/>
      <c r="E68" s="26">
        <v>6402607.6200000001</v>
      </c>
      <c r="F68" s="8"/>
      <c r="G68" s="26">
        <v>1605667.5</v>
      </c>
      <c r="H68" s="50"/>
      <c r="I68" s="49">
        <v>943966.95</v>
      </c>
      <c r="J68" s="8"/>
      <c r="K68" s="26">
        <v>672367.65</v>
      </c>
      <c r="L68" s="8"/>
      <c r="M68" s="26">
        <v>3916487.77</v>
      </c>
      <c r="N68" s="8"/>
      <c r="O68" s="26">
        <f>SUM(E68,G68,I68,K68,M68)</f>
        <v>13541097.49</v>
      </c>
      <c r="P68" s="8"/>
    </row>
    <row r="69" spans="1:16" ht="30" x14ac:dyDescent="0.25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6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5">
      <c r="A71" s="8"/>
      <c r="B71" s="8"/>
      <c r="C71" s="56">
        <v>44166</v>
      </c>
      <c r="D71" s="8"/>
      <c r="E71" s="26">
        <v>6546503.9700000007</v>
      </c>
      <c r="F71" s="8"/>
      <c r="G71" s="26">
        <v>1719164.47</v>
      </c>
      <c r="H71" s="50"/>
      <c r="I71" s="49">
        <v>836161.19</v>
      </c>
      <c r="J71" s="8"/>
      <c r="K71" s="26">
        <v>671650.96</v>
      </c>
      <c r="L71" s="8"/>
      <c r="M71" s="26">
        <v>4090886.0700000003</v>
      </c>
      <c r="N71" s="8"/>
      <c r="O71" s="26">
        <f>SUM(E71,G71,I71,K71,M71)</f>
        <v>13864366.66</v>
      </c>
      <c r="P71" s="8"/>
    </row>
    <row r="72" spans="1:16" ht="30" x14ac:dyDescent="0.25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6" x14ac:dyDescent="0.25">
      <c r="A73" s="8"/>
      <c r="B73" s="8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5">
      <c r="A74" s="8"/>
      <c r="B74" s="8"/>
      <c r="C74" s="56">
        <v>44136</v>
      </c>
      <c r="D74" s="8"/>
      <c r="E74" s="26">
        <v>6365814.7799999993</v>
      </c>
      <c r="F74" s="8"/>
      <c r="G74" s="26">
        <v>1762674.79</v>
      </c>
      <c r="H74" s="50"/>
      <c r="I74" s="49">
        <v>895862.48</v>
      </c>
      <c r="J74" s="8"/>
      <c r="K74" s="26">
        <v>833628.08</v>
      </c>
      <c r="L74" s="8"/>
      <c r="M74" s="26">
        <v>3711523.6100000003</v>
      </c>
      <c r="N74" s="8"/>
      <c r="O74" s="26">
        <f>SUM(E74,G74,I74,K74,M74)</f>
        <v>13569503.739999998</v>
      </c>
      <c r="P74" s="8"/>
    </row>
    <row r="75" spans="1:16" ht="30" x14ac:dyDescent="0.25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6" x14ac:dyDescent="0.25">
      <c r="A76" s="8"/>
      <c r="B76" s="8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25">
      <c r="A77" s="8"/>
      <c r="B77" s="8"/>
      <c r="C77" s="56">
        <v>44105</v>
      </c>
      <c r="D77" s="8"/>
      <c r="E77" s="26">
        <v>6467360.46</v>
      </c>
      <c r="F77" s="8"/>
      <c r="G77" s="26">
        <v>1592758.31</v>
      </c>
      <c r="H77" s="50"/>
      <c r="I77" s="49">
        <v>1136806.56</v>
      </c>
      <c r="J77" s="8"/>
      <c r="K77" s="26">
        <v>705071.68</v>
      </c>
      <c r="L77" s="8"/>
      <c r="M77" s="26">
        <v>3587464.2</v>
      </c>
      <c r="N77" s="8"/>
      <c r="O77" s="26">
        <f>SUM(E77,G77,I77,K77,M77)</f>
        <v>13489461.210000001</v>
      </c>
      <c r="P77" s="8"/>
    </row>
    <row r="78" spans="1:16" ht="30" x14ac:dyDescent="0.25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6" x14ac:dyDescent="0.25">
      <c r="A79" s="8"/>
      <c r="B79" s="8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25">
      <c r="A80" s="8"/>
      <c r="B80" s="8"/>
      <c r="C80" s="56">
        <v>44075</v>
      </c>
      <c r="D80" s="8"/>
      <c r="E80" s="26">
        <v>7064917.0800000001</v>
      </c>
      <c r="F80" s="8"/>
      <c r="G80" s="26">
        <v>2061433.98</v>
      </c>
      <c r="H80" s="50"/>
      <c r="I80" s="49">
        <v>1138006.3899999999</v>
      </c>
      <c r="J80" s="8"/>
      <c r="K80" s="26">
        <v>708443.88</v>
      </c>
      <c r="L80" s="8"/>
      <c r="M80" s="26">
        <v>3952463.65</v>
      </c>
      <c r="N80" s="8"/>
      <c r="O80" s="26">
        <f>SUM(E80,G80,I80,K80,M80)</f>
        <v>14925264.980000002</v>
      </c>
      <c r="P80" s="8"/>
    </row>
    <row r="81" spans="1:16" ht="30" x14ac:dyDescent="0.25">
      <c r="A81" s="8"/>
      <c r="B81" s="8"/>
      <c r="C81" s="27" t="s">
        <v>36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16" x14ac:dyDescent="0.25">
      <c r="A82" s="8"/>
      <c r="B82" s="8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idden="1" x14ac:dyDescent="0.25">
      <c r="A83" s="8"/>
      <c r="B83" s="8"/>
      <c r="C83" s="56">
        <v>44044</v>
      </c>
      <c r="D83" s="8"/>
      <c r="E83" s="26">
        <v>8435860.2300000004</v>
      </c>
      <c r="F83" s="8"/>
      <c r="G83" s="26">
        <v>1943749.78</v>
      </c>
      <c r="H83" s="50"/>
      <c r="I83" s="49">
        <v>980400.35</v>
      </c>
      <c r="J83" s="8"/>
      <c r="K83" s="26">
        <v>742524.61</v>
      </c>
      <c r="L83" s="8"/>
      <c r="M83" s="26">
        <v>4024364.96</v>
      </c>
      <c r="N83" s="8"/>
      <c r="O83" s="26">
        <f>SUM(E83,G83,I83,K83,M83)</f>
        <v>16126899.93</v>
      </c>
      <c r="P83" s="8"/>
    </row>
    <row r="84" spans="1:16" ht="30" hidden="1" x14ac:dyDescent="0.25">
      <c r="A84" s="8"/>
      <c r="B84" s="8"/>
      <c r="C84" s="27" t="s">
        <v>35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8"/>
    </row>
    <row r="85" spans="1:16" hidden="1" x14ac:dyDescent="0.25">
      <c r="A85" s="8"/>
      <c r="B85" s="8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idden="1" x14ac:dyDescent="0.25">
      <c r="A86" s="8"/>
      <c r="B86" s="8"/>
      <c r="C86" s="56">
        <v>44013</v>
      </c>
      <c r="D86" s="8"/>
      <c r="E86" s="26">
        <v>7665645.75</v>
      </c>
      <c r="F86" s="8"/>
      <c r="G86" s="26">
        <v>1662701.27</v>
      </c>
      <c r="H86" s="50"/>
      <c r="I86" s="49">
        <v>1040509.2</v>
      </c>
      <c r="J86" s="8"/>
      <c r="K86" s="26">
        <v>708660.8</v>
      </c>
      <c r="L86" s="8"/>
      <c r="M86" s="26">
        <v>4082278.35</v>
      </c>
      <c r="N86" s="8"/>
      <c r="O86" s="26">
        <f>SUM(E86,G86,I86,K86,M86)</f>
        <v>15159795.369999999</v>
      </c>
      <c r="P86" s="8"/>
    </row>
    <row r="87" spans="1:16" ht="30" hidden="1" x14ac:dyDescent="0.25">
      <c r="A87" s="8"/>
      <c r="B87" s="8"/>
      <c r="C87" s="27" t="s">
        <v>36</v>
      </c>
      <c r="D87" s="25"/>
      <c r="E87" s="25" t="s">
        <v>29</v>
      </c>
      <c r="F87" s="25"/>
      <c r="G87" s="25" t="s">
        <v>30</v>
      </c>
      <c r="H87" s="25"/>
      <c r="I87" s="25" t="s">
        <v>47</v>
      </c>
      <c r="J87" s="25"/>
      <c r="K87" s="25" t="s">
        <v>31</v>
      </c>
      <c r="L87" s="25"/>
      <c r="M87" s="25" t="s">
        <v>32</v>
      </c>
      <c r="N87" s="25"/>
      <c r="O87" s="25" t="s">
        <v>33</v>
      </c>
      <c r="P87" s="8"/>
    </row>
    <row r="88" spans="1:16" hidden="1" x14ac:dyDescent="0.25">
      <c r="A88" s="8"/>
      <c r="B88" s="8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6">
        <v>43983</v>
      </c>
      <c r="D89" s="8"/>
      <c r="E89" s="26">
        <v>6175284.2000000002</v>
      </c>
      <c r="F89" s="8"/>
      <c r="G89" s="26">
        <v>1623296.51</v>
      </c>
      <c r="H89" s="50"/>
      <c r="I89" s="49">
        <v>1015588.13</v>
      </c>
      <c r="J89" s="8"/>
      <c r="K89" s="26">
        <v>790468.27</v>
      </c>
      <c r="L89" s="8"/>
      <c r="M89" s="26">
        <v>4068147.55</v>
      </c>
      <c r="N89" s="8"/>
      <c r="O89" s="26">
        <f>SUM(E89,G89,I89,K89,M89)</f>
        <v>13672784.66</v>
      </c>
      <c r="P89" s="8"/>
    </row>
    <row r="90" spans="1:16" ht="30" hidden="1" x14ac:dyDescent="0.25">
      <c r="A90" s="8"/>
      <c r="B90" s="8"/>
      <c r="C90" s="27" t="s">
        <v>36</v>
      </c>
      <c r="D90" s="25"/>
      <c r="E90" s="25" t="s">
        <v>29</v>
      </c>
      <c r="F90" s="25"/>
      <c r="G90" s="25" t="s">
        <v>30</v>
      </c>
      <c r="H90" s="25"/>
      <c r="I90" s="25" t="s">
        <v>47</v>
      </c>
      <c r="J90" s="25"/>
      <c r="K90" s="25" t="s">
        <v>31</v>
      </c>
      <c r="L90" s="25"/>
      <c r="M90" s="25" t="s">
        <v>32</v>
      </c>
      <c r="N90" s="25"/>
      <c r="O90" s="25" t="s">
        <v>33</v>
      </c>
      <c r="P90" s="8"/>
    </row>
    <row r="91" spans="1:16" hidden="1" x14ac:dyDescent="0.25">
      <c r="A91" s="8"/>
      <c r="B91" s="8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6">
        <v>43952</v>
      </c>
      <c r="D92" s="8"/>
      <c r="E92" s="26">
        <v>6897025.629999999</v>
      </c>
      <c r="F92" s="8"/>
      <c r="G92" s="26">
        <v>1739861.0900000003</v>
      </c>
      <c r="H92" s="50"/>
      <c r="I92" s="49">
        <v>1132124.7300000002</v>
      </c>
      <c r="J92" s="8"/>
      <c r="K92" s="26">
        <v>887546.29</v>
      </c>
      <c r="L92" s="8"/>
      <c r="M92" s="26">
        <v>4148160.1600000006</v>
      </c>
      <c r="N92" s="8"/>
      <c r="O92" s="26">
        <f>SUM(E92,G92,I92,K92,M92)</f>
        <v>14804717.899999999</v>
      </c>
      <c r="P92" s="8"/>
    </row>
    <row r="93" spans="1:16" ht="30" hidden="1" x14ac:dyDescent="0.25">
      <c r="A93" s="8"/>
      <c r="B93" s="8"/>
      <c r="C93" s="27" t="s">
        <v>36</v>
      </c>
      <c r="D93" s="25"/>
      <c r="E93" s="25" t="s">
        <v>29</v>
      </c>
      <c r="F93" s="25"/>
      <c r="G93" s="25" t="s">
        <v>30</v>
      </c>
      <c r="H93" s="25"/>
      <c r="I93" s="25" t="s">
        <v>47</v>
      </c>
      <c r="J93" s="25"/>
      <c r="K93" s="25" t="s">
        <v>31</v>
      </c>
      <c r="L93" s="25"/>
      <c r="M93" s="25" t="s">
        <v>32</v>
      </c>
      <c r="N93" s="25"/>
      <c r="O93" s="25" t="s">
        <v>33</v>
      </c>
      <c r="P93" s="8"/>
    </row>
    <row r="94" spans="1:16" hidden="1" x14ac:dyDescent="0.25">
      <c r="A94" s="8"/>
      <c r="B94" s="8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6">
        <v>43922</v>
      </c>
      <c r="D95" s="8"/>
      <c r="E95" s="26">
        <v>5970393.1200000001</v>
      </c>
      <c r="F95" s="8"/>
      <c r="G95" s="26">
        <v>1889037.3</v>
      </c>
      <c r="H95" s="50"/>
      <c r="I95" s="49">
        <v>1221441.01</v>
      </c>
      <c r="J95" s="8"/>
      <c r="K95" s="26">
        <v>853526.74</v>
      </c>
      <c r="L95" s="8"/>
      <c r="M95" s="26">
        <v>3862868.96</v>
      </c>
      <c r="N95" s="8"/>
      <c r="O95" s="26">
        <f>SUM(E95,G95,I95,K95,M95)</f>
        <v>13797267.129999999</v>
      </c>
      <c r="P95" s="8"/>
    </row>
    <row r="96" spans="1:16" ht="30" hidden="1" x14ac:dyDescent="0.25">
      <c r="A96" s="8"/>
      <c r="B96" s="8"/>
      <c r="C96" s="27" t="s">
        <v>36</v>
      </c>
      <c r="D96" s="25"/>
      <c r="E96" s="25" t="s">
        <v>29</v>
      </c>
      <c r="F96" s="25"/>
      <c r="G96" s="25" t="s">
        <v>30</v>
      </c>
      <c r="H96" s="25"/>
      <c r="I96" s="25" t="s">
        <v>47</v>
      </c>
      <c r="J96" s="25"/>
      <c r="K96" s="25" t="s">
        <v>31</v>
      </c>
      <c r="L96" s="25"/>
      <c r="M96" s="25" t="s">
        <v>32</v>
      </c>
      <c r="N96" s="25"/>
      <c r="O96" s="25" t="s">
        <v>33</v>
      </c>
      <c r="P96" s="8"/>
    </row>
    <row r="97" spans="1:16" hidden="1" x14ac:dyDescent="0.25">
      <c r="A97" s="8"/>
      <c r="B97" s="8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idden="1" x14ac:dyDescent="0.25">
      <c r="A98" s="8"/>
      <c r="B98" s="8"/>
      <c r="C98" s="56">
        <v>43891</v>
      </c>
      <c r="D98" s="8"/>
      <c r="E98" s="26">
        <v>5930873.8700000001</v>
      </c>
      <c r="F98" s="8"/>
      <c r="G98" s="26">
        <v>1802334.49</v>
      </c>
      <c r="H98" s="50"/>
      <c r="I98" s="49">
        <v>1180118.4699999997</v>
      </c>
      <c r="J98" s="8"/>
      <c r="K98" s="26">
        <v>851178.46</v>
      </c>
      <c r="L98" s="8"/>
      <c r="M98" s="26">
        <v>3615841.97</v>
      </c>
      <c r="N98" s="8"/>
      <c r="O98" s="26">
        <f>SUM(E98,G98,I98,K98,M98)</f>
        <v>13380347.26</v>
      </c>
      <c r="P98" s="8"/>
    </row>
    <row r="99" spans="1:16" ht="30" hidden="1" x14ac:dyDescent="0.25">
      <c r="A99" s="8"/>
      <c r="B99" s="8"/>
      <c r="C99" s="27" t="s">
        <v>36</v>
      </c>
      <c r="D99" s="25"/>
      <c r="E99" s="25" t="s">
        <v>29</v>
      </c>
      <c r="F99" s="25"/>
      <c r="G99" s="25" t="s">
        <v>30</v>
      </c>
      <c r="H99" s="25"/>
      <c r="I99" s="25" t="s">
        <v>47</v>
      </c>
      <c r="J99" s="25"/>
      <c r="K99" s="25" t="s">
        <v>31</v>
      </c>
      <c r="L99" s="25"/>
      <c r="M99" s="25" t="s">
        <v>32</v>
      </c>
      <c r="N99" s="25"/>
      <c r="O99" s="25" t="s">
        <v>33</v>
      </c>
      <c r="P99" s="8"/>
    </row>
    <row r="100" spans="1:16" hidden="1" x14ac:dyDescent="0.25">
      <c r="A100" s="8"/>
      <c r="B100" s="8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idden="1" x14ac:dyDescent="0.25">
      <c r="A101" s="8"/>
      <c r="B101" s="8"/>
      <c r="C101" s="56">
        <v>43862</v>
      </c>
      <c r="D101" s="8"/>
      <c r="E101" s="26">
        <v>6567589.1600000011</v>
      </c>
      <c r="F101" s="8"/>
      <c r="G101" s="26">
        <v>1807432.9</v>
      </c>
      <c r="H101" s="50"/>
      <c r="I101" s="26">
        <v>1112477.8400000001</v>
      </c>
      <c r="J101" s="8"/>
      <c r="K101" s="26">
        <v>702758.65</v>
      </c>
      <c r="L101" s="8"/>
      <c r="M101" s="26">
        <v>3074748.29</v>
      </c>
      <c r="N101" s="8"/>
      <c r="O101" s="26">
        <f>SUM(E101,G101,I101,K101,M101)</f>
        <v>13265006.84</v>
      </c>
      <c r="P101" s="8"/>
    </row>
    <row r="102" spans="1:16" ht="30" hidden="1" x14ac:dyDescent="0.25">
      <c r="A102" s="8"/>
      <c r="B102" s="8"/>
      <c r="C102" s="27" t="s">
        <v>36</v>
      </c>
      <c r="D102" s="25"/>
      <c r="E102" s="25" t="s">
        <v>29</v>
      </c>
      <c r="F102" s="25"/>
      <c r="G102" s="25" t="s">
        <v>30</v>
      </c>
      <c r="H102" s="25"/>
      <c r="I102" s="25" t="s">
        <v>47</v>
      </c>
      <c r="J102" s="25"/>
      <c r="K102" s="25" t="s">
        <v>31</v>
      </c>
      <c r="L102" s="25"/>
      <c r="M102" s="25" t="s">
        <v>32</v>
      </c>
      <c r="N102" s="25"/>
      <c r="O102" s="25" t="s">
        <v>33</v>
      </c>
      <c r="P102" s="8"/>
    </row>
    <row r="103" spans="1:16" hidden="1" x14ac:dyDescent="0.25">
      <c r="A103" s="8"/>
      <c r="B103" s="8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idden="1" x14ac:dyDescent="0.25">
      <c r="A104" s="8"/>
      <c r="B104" s="8"/>
      <c r="C104" s="56">
        <v>43831</v>
      </c>
      <c r="D104" s="8"/>
      <c r="E104" s="26">
        <v>6559978.5300000003</v>
      </c>
      <c r="F104" s="8"/>
      <c r="G104" s="26">
        <v>2038283.14</v>
      </c>
      <c r="H104" s="50"/>
      <c r="I104" s="26">
        <v>1011688.86</v>
      </c>
      <c r="J104" s="8"/>
      <c r="K104" s="26">
        <v>828855.89</v>
      </c>
      <c r="L104" s="8"/>
      <c r="M104" s="26">
        <v>2995819.33</v>
      </c>
      <c r="N104" s="8"/>
      <c r="O104" s="26">
        <f>SUM(E104,G104,I104,K104,M104)</f>
        <v>13434625.75</v>
      </c>
      <c r="P104" s="8"/>
    </row>
    <row r="105" spans="1:16" ht="30" hidden="1" x14ac:dyDescent="0.25">
      <c r="A105" s="8"/>
      <c r="B105" s="8"/>
      <c r="C105" s="27" t="s">
        <v>36</v>
      </c>
      <c r="D105" s="25"/>
      <c r="E105" s="25" t="s">
        <v>29</v>
      </c>
      <c r="F105" s="25"/>
      <c r="G105" s="25" t="s">
        <v>30</v>
      </c>
      <c r="H105" s="25"/>
      <c r="I105" s="25" t="s">
        <v>47</v>
      </c>
      <c r="J105" s="25"/>
      <c r="K105" s="25" t="s">
        <v>31</v>
      </c>
      <c r="L105" s="25"/>
      <c r="M105" s="25" t="s">
        <v>32</v>
      </c>
      <c r="N105" s="25"/>
      <c r="O105" s="25" t="s">
        <v>33</v>
      </c>
      <c r="P105" s="8"/>
    </row>
    <row r="106" spans="1:16" hidden="1" x14ac:dyDescent="0.25">
      <c r="A106" s="8"/>
      <c r="B106" s="8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idden="1" x14ac:dyDescent="0.25">
      <c r="A107" s="8"/>
      <c r="B107" s="8"/>
      <c r="C107" s="56">
        <v>43800</v>
      </c>
      <c r="D107" s="8"/>
      <c r="E107" s="26">
        <v>8017158.2799999993</v>
      </c>
      <c r="F107" s="8"/>
      <c r="G107" s="26">
        <v>1814718.86</v>
      </c>
      <c r="H107" s="50"/>
      <c r="I107" s="26">
        <v>1135110.98</v>
      </c>
      <c r="J107" s="8"/>
      <c r="K107" s="26">
        <v>862990.83</v>
      </c>
      <c r="L107" s="8"/>
      <c r="M107" s="26">
        <v>2703518.53</v>
      </c>
      <c r="N107" s="8"/>
      <c r="O107" s="26">
        <f>SUM(E107,G107,I107,K107,M107)</f>
        <v>14533497.479999999</v>
      </c>
      <c r="P107" s="8"/>
    </row>
    <row r="108" spans="1:16" ht="30" hidden="1" x14ac:dyDescent="0.25">
      <c r="A108" s="8"/>
      <c r="B108" s="8"/>
      <c r="C108" s="27" t="s">
        <v>36</v>
      </c>
      <c r="D108" s="25"/>
      <c r="E108" s="25" t="s">
        <v>29</v>
      </c>
      <c r="F108" s="25"/>
      <c r="G108" s="25" t="s">
        <v>30</v>
      </c>
      <c r="H108" s="25"/>
      <c r="I108" s="25" t="s">
        <v>47</v>
      </c>
      <c r="J108" s="25"/>
      <c r="K108" s="25" t="s">
        <v>31</v>
      </c>
      <c r="L108" s="25"/>
      <c r="M108" s="25" t="s">
        <v>32</v>
      </c>
      <c r="N108" s="25"/>
      <c r="O108" s="25" t="s">
        <v>33</v>
      </c>
      <c r="P108" s="8"/>
    </row>
    <row r="109" spans="1:16" hidden="1" x14ac:dyDescent="0.25">
      <c r="A109" s="8"/>
      <c r="B109" s="8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idden="1" x14ac:dyDescent="0.25">
      <c r="A110" s="8"/>
      <c r="B110" s="8"/>
      <c r="C110" s="56">
        <v>43770</v>
      </c>
      <c r="D110" s="8"/>
      <c r="E110" s="26">
        <v>6277113.6999999993</v>
      </c>
      <c r="F110" s="8"/>
      <c r="G110" s="26">
        <v>2179883</v>
      </c>
      <c r="H110" s="50"/>
      <c r="I110" s="26">
        <v>1224497.42</v>
      </c>
      <c r="J110" s="8"/>
      <c r="K110" s="26">
        <v>1174209.6599999999</v>
      </c>
      <c r="L110" s="8"/>
      <c r="M110" s="26">
        <v>2052260.8599999999</v>
      </c>
      <c r="N110" s="8"/>
      <c r="O110" s="26">
        <f>SUM(E110,G110,I110,K110,M110)</f>
        <v>12907964.639999999</v>
      </c>
      <c r="P110" s="8"/>
    </row>
    <row r="111" spans="1:16" ht="30" hidden="1" x14ac:dyDescent="0.25">
      <c r="A111" s="8"/>
      <c r="B111" s="8"/>
      <c r="C111" s="27" t="s">
        <v>36</v>
      </c>
      <c r="D111" s="25"/>
      <c r="E111" s="25" t="s">
        <v>29</v>
      </c>
      <c r="F111" s="25"/>
      <c r="G111" s="25" t="s">
        <v>30</v>
      </c>
      <c r="H111" s="25"/>
      <c r="I111" s="25" t="s">
        <v>47</v>
      </c>
      <c r="J111" s="25"/>
      <c r="K111" s="25" t="s">
        <v>31</v>
      </c>
      <c r="L111" s="25"/>
      <c r="M111" s="25" t="s">
        <v>32</v>
      </c>
      <c r="N111" s="25"/>
      <c r="O111" s="25" t="s">
        <v>33</v>
      </c>
      <c r="P111" s="8"/>
    </row>
    <row r="112" spans="1:16" hidden="1" x14ac:dyDescent="0.25">
      <c r="A112" s="8"/>
      <c r="B112" s="8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9" hidden="1" x14ac:dyDescent="0.25">
      <c r="A113" s="8"/>
      <c r="B113" s="8"/>
      <c r="C113" s="56">
        <v>43739</v>
      </c>
      <c r="D113" s="8"/>
      <c r="E113" s="26">
        <v>7581475.6299999999</v>
      </c>
      <c r="F113" s="8"/>
      <c r="G113" s="26">
        <v>2325737.2797080982</v>
      </c>
      <c r="H113" s="50"/>
      <c r="I113" s="26">
        <v>1659958.9402919021</v>
      </c>
      <c r="J113" s="8"/>
      <c r="K113" s="26">
        <v>162136.76999999999</v>
      </c>
      <c r="L113" s="8"/>
      <c r="M113" s="26">
        <v>2507083.08</v>
      </c>
      <c r="N113" s="8"/>
      <c r="O113" s="26">
        <f>SUM(E113,G113,I113,K113,M113)</f>
        <v>14236391.699999999</v>
      </c>
      <c r="P113" s="8"/>
    </row>
    <row r="114" spans="1:19" ht="30" hidden="1" x14ac:dyDescent="0.25">
      <c r="A114" s="8"/>
      <c r="B114" s="8"/>
      <c r="C114" s="27" t="s">
        <v>36</v>
      </c>
      <c r="D114" s="25"/>
      <c r="E114" s="25" t="s">
        <v>29</v>
      </c>
      <c r="F114" s="25"/>
      <c r="G114" s="25" t="s">
        <v>30</v>
      </c>
      <c r="H114" s="25"/>
      <c r="I114" s="25" t="s">
        <v>47</v>
      </c>
      <c r="J114" s="25"/>
      <c r="K114" s="25" t="s">
        <v>31</v>
      </c>
      <c r="L114" s="25"/>
      <c r="M114" s="25" t="s">
        <v>32</v>
      </c>
      <c r="N114" s="25"/>
      <c r="O114" s="25" t="s">
        <v>33</v>
      </c>
      <c r="P114" s="8"/>
    </row>
    <row r="115" spans="1:19" hidden="1" x14ac:dyDescent="0.25">
      <c r="A115" s="8"/>
      <c r="B115" s="8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9" hidden="1" x14ac:dyDescent="0.25">
      <c r="A116" s="8"/>
      <c r="B116" s="8"/>
      <c r="C116" s="56">
        <v>43709</v>
      </c>
      <c r="D116" s="8"/>
      <c r="E116" s="26">
        <v>8531861.2899999991</v>
      </c>
      <c r="F116" s="8"/>
      <c r="G116" s="26">
        <v>3176268.65</v>
      </c>
      <c r="H116" s="50"/>
      <c r="I116" s="26">
        <v>301923.20000000001</v>
      </c>
      <c r="J116" s="8"/>
      <c r="K116" s="26">
        <v>809238.09</v>
      </c>
      <c r="L116" s="8"/>
      <c r="M116" s="26">
        <v>2702101.93</v>
      </c>
      <c r="N116" s="8"/>
      <c r="O116" s="26">
        <f>SUM(E116,G116,I116,K116,M116)</f>
        <v>15521393.159999998</v>
      </c>
      <c r="P116" s="8"/>
    </row>
    <row r="117" spans="1:19" ht="30" hidden="1" x14ac:dyDescent="0.25">
      <c r="A117" s="8"/>
      <c r="B117" s="8"/>
      <c r="C117" s="27" t="s">
        <v>36</v>
      </c>
      <c r="D117" s="25"/>
      <c r="E117" s="25" t="s">
        <v>29</v>
      </c>
      <c r="F117" s="25"/>
      <c r="G117" s="25" t="s">
        <v>30</v>
      </c>
      <c r="H117" s="25"/>
      <c r="I117" s="25" t="s">
        <v>47</v>
      </c>
      <c r="J117" s="25"/>
      <c r="K117" s="25" t="s">
        <v>31</v>
      </c>
      <c r="L117" s="25"/>
      <c r="M117" s="25" t="s">
        <v>32</v>
      </c>
      <c r="N117" s="25"/>
      <c r="O117" s="25" t="s">
        <v>33</v>
      </c>
      <c r="P117" s="8"/>
    </row>
    <row r="118" spans="1:19" hidden="1" x14ac:dyDescent="0.25">
      <c r="A118" s="8"/>
      <c r="B118" s="8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9" hidden="1" x14ac:dyDescent="0.25">
      <c r="A119" s="8"/>
      <c r="B119" s="8"/>
      <c r="C119" s="56">
        <v>43678</v>
      </c>
      <c r="D119" s="8"/>
      <c r="E119" s="26">
        <v>9996441.9800000004</v>
      </c>
      <c r="F119" s="8"/>
      <c r="G119" s="26">
        <v>850545.35</v>
      </c>
      <c r="H119" s="50"/>
      <c r="I119" s="26">
        <v>1233883.51</v>
      </c>
      <c r="J119" s="8"/>
      <c r="K119" s="26">
        <v>705594.76</v>
      </c>
      <c r="L119" s="8"/>
      <c r="M119" s="26">
        <v>2812465.53</v>
      </c>
      <c r="N119" s="8"/>
      <c r="O119" s="26">
        <f>SUM(E119,G119,I119,K119,M119)</f>
        <v>15598931.129999999</v>
      </c>
      <c r="P119" s="8"/>
    </row>
    <row r="120" spans="1:19" ht="30" hidden="1" x14ac:dyDescent="0.25">
      <c r="A120" s="8"/>
      <c r="B120" s="8"/>
      <c r="C120" s="27" t="s">
        <v>36</v>
      </c>
      <c r="D120" s="25"/>
      <c r="E120" s="25" t="s">
        <v>29</v>
      </c>
      <c r="F120" s="25"/>
      <c r="G120" s="25" t="s">
        <v>30</v>
      </c>
      <c r="H120" s="25"/>
      <c r="I120" s="25" t="s">
        <v>47</v>
      </c>
      <c r="J120" s="25"/>
      <c r="K120" s="25" t="s">
        <v>31</v>
      </c>
      <c r="L120" s="25"/>
      <c r="M120" s="25" t="s">
        <v>32</v>
      </c>
      <c r="N120" s="25"/>
      <c r="O120" s="25" t="s">
        <v>33</v>
      </c>
      <c r="P120" s="8"/>
    </row>
    <row r="121" spans="1:19" hidden="1" x14ac:dyDescent="0.25">
      <c r="A121" s="8"/>
      <c r="B121" s="8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9" hidden="1" x14ac:dyDescent="0.25">
      <c r="A122" s="8"/>
      <c r="B122" s="8"/>
      <c r="C122" s="56">
        <v>43647</v>
      </c>
      <c r="D122" s="8"/>
      <c r="E122" s="26">
        <v>6506339.0999999996</v>
      </c>
      <c r="F122" s="8"/>
      <c r="G122" s="26">
        <v>2402239.12</v>
      </c>
      <c r="H122" s="50"/>
      <c r="I122" s="26">
        <v>1073351.49</v>
      </c>
      <c r="J122" s="8"/>
      <c r="K122" s="26">
        <v>654553.79</v>
      </c>
      <c r="L122" s="8"/>
      <c r="M122" s="26">
        <v>3151886.06</v>
      </c>
      <c r="N122" s="8"/>
      <c r="O122" s="26">
        <f>SUM(E122,G122,I122,K122,M122)</f>
        <v>13788369.560000001</v>
      </c>
      <c r="P122" s="8"/>
    </row>
    <row r="123" spans="1:19" ht="30" hidden="1" x14ac:dyDescent="0.25">
      <c r="A123" s="8"/>
      <c r="B123" s="8"/>
      <c r="C123" s="27" t="s">
        <v>36</v>
      </c>
      <c r="D123" s="25"/>
      <c r="E123" s="25" t="s">
        <v>29</v>
      </c>
      <c r="F123" s="25"/>
      <c r="G123" s="25" t="s">
        <v>30</v>
      </c>
      <c r="H123" s="25"/>
      <c r="I123" s="25" t="s">
        <v>47</v>
      </c>
      <c r="J123" s="25"/>
      <c r="K123" s="25" t="s">
        <v>31</v>
      </c>
      <c r="L123" s="25"/>
      <c r="M123" s="25" t="s">
        <v>32</v>
      </c>
      <c r="N123" s="25"/>
      <c r="O123" s="25" t="s">
        <v>33</v>
      </c>
      <c r="P123" s="8"/>
    </row>
    <row r="124" spans="1:19" hidden="1" x14ac:dyDescent="0.25">
      <c r="A124" s="8"/>
      <c r="B124" s="8"/>
      <c r="C124" s="5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9" hidden="1" x14ac:dyDescent="0.25">
      <c r="A125" s="8"/>
      <c r="B125" s="8"/>
      <c r="C125" s="56">
        <v>43617</v>
      </c>
      <c r="D125" s="8"/>
      <c r="E125" s="26">
        <v>6403178.6399999997</v>
      </c>
      <c r="F125" s="8"/>
      <c r="G125" s="26">
        <v>2651343.4190408052</v>
      </c>
      <c r="H125" s="50"/>
      <c r="I125" s="26">
        <f>4485537.5-G125</f>
        <v>1834194.0809591948</v>
      </c>
      <c r="J125" s="8"/>
      <c r="K125" s="26">
        <v>916346.91</v>
      </c>
      <c r="L125" s="8"/>
      <c r="M125" s="26">
        <v>5639518.5199999996</v>
      </c>
      <c r="N125" s="8"/>
      <c r="O125" s="26">
        <f>SUM(E125,G125,I125,K125,M125)</f>
        <v>17444581.57</v>
      </c>
      <c r="P125" s="8"/>
    </row>
    <row r="126" spans="1:19" ht="30" hidden="1" x14ac:dyDescent="0.25">
      <c r="A126" s="8"/>
      <c r="B126" s="8"/>
      <c r="C126" s="27" t="s">
        <v>36</v>
      </c>
      <c r="D126" s="25"/>
      <c r="E126" s="25" t="s">
        <v>29</v>
      </c>
      <c r="F126" s="25"/>
      <c r="G126" s="25" t="s">
        <v>30</v>
      </c>
      <c r="H126" s="25"/>
      <c r="I126" s="25" t="s">
        <v>47</v>
      </c>
      <c r="J126" s="25"/>
      <c r="K126" s="25" t="s">
        <v>31</v>
      </c>
      <c r="L126" s="25"/>
      <c r="M126" s="25" t="s">
        <v>32</v>
      </c>
      <c r="N126" s="25"/>
      <c r="O126" s="25" t="s">
        <v>33</v>
      </c>
      <c r="P126" s="8"/>
    </row>
    <row r="127" spans="1:19" hidden="1" x14ac:dyDescent="0.25">
      <c r="A127" s="8"/>
      <c r="B127" s="8"/>
      <c r="C127" s="5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9" hidden="1" x14ac:dyDescent="0.25">
      <c r="A128" s="8"/>
      <c r="B128" s="8"/>
      <c r="C128" s="56">
        <v>43586</v>
      </c>
      <c r="D128" s="8"/>
      <c r="E128" s="26">
        <v>6319654.7800000003</v>
      </c>
      <c r="F128" s="8"/>
      <c r="G128" s="26">
        <v>1710054.1529793008</v>
      </c>
      <c r="H128" s="50"/>
      <c r="I128" s="49">
        <v>1183012.0470206994</v>
      </c>
      <c r="J128" s="8"/>
      <c r="K128" s="26">
        <v>884306.99</v>
      </c>
      <c r="L128" s="8"/>
      <c r="M128" s="26">
        <v>4419247</v>
      </c>
      <c r="N128" s="8"/>
      <c r="O128" s="26">
        <f>SUM(E128,G128,I128,K128,M128)</f>
        <v>14516274.970000001</v>
      </c>
      <c r="P128" s="8"/>
      <c r="S128" s="53"/>
    </row>
    <row r="129" spans="1:21" ht="30" hidden="1" x14ac:dyDescent="0.25">
      <c r="A129" s="8"/>
      <c r="B129" s="8"/>
      <c r="C129" s="27" t="s">
        <v>36</v>
      </c>
      <c r="D129" s="25"/>
      <c r="E129" s="25" t="s">
        <v>29</v>
      </c>
      <c r="F129" s="25"/>
      <c r="G129" s="25" t="s">
        <v>30</v>
      </c>
      <c r="H129" s="25"/>
      <c r="I129" s="25" t="s">
        <v>47</v>
      </c>
      <c r="J129" s="25"/>
      <c r="K129" s="25" t="s">
        <v>31</v>
      </c>
      <c r="L129" s="25"/>
      <c r="M129" s="25" t="s">
        <v>32</v>
      </c>
      <c r="N129" s="25"/>
      <c r="O129" s="25" t="s">
        <v>33</v>
      </c>
      <c r="P129" s="8"/>
    </row>
    <row r="130" spans="1:21" hidden="1" x14ac:dyDescent="0.25">
      <c r="A130" s="8"/>
      <c r="B130" s="8"/>
      <c r="C130" s="27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8"/>
    </row>
    <row r="131" spans="1:21" hidden="1" x14ac:dyDescent="0.25">
      <c r="A131" s="8"/>
      <c r="B131" s="8"/>
      <c r="C131" s="56">
        <v>43556</v>
      </c>
      <c r="D131" s="8"/>
      <c r="E131" s="26">
        <v>5530924.5800000001</v>
      </c>
      <c r="F131" s="8"/>
      <c r="G131" s="26">
        <v>2346444.29</v>
      </c>
      <c r="H131" s="50"/>
      <c r="I131" s="49">
        <v>1344857.05</v>
      </c>
      <c r="J131" s="8"/>
      <c r="K131" s="26">
        <v>942303.25</v>
      </c>
      <c r="L131" s="8"/>
      <c r="M131" s="26">
        <f>5049676.18+3701</f>
        <v>5053377.18</v>
      </c>
      <c r="N131" s="8"/>
      <c r="O131" s="26">
        <f>SUM(E131,G131,I131,K131,M131)</f>
        <v>15217906.35</v>
      </c>
      <c r="P131" s="8"/>
      <c r="S131" s="53"/>
    </row>
    <row r="132" spans="1:21" ht="30" hidden="1" x14ac:dyDescent="0.25">
      <c r="A132" s="8"/>
      <c r="B132" s="8"/>
      <c r="C132" s="27" t="s">
        <v>36</v>
      </c>
      <c r="D132" s="25"/>
      <c r="E132" s="25" t="s">
        <v>29</v>
      </c>
      <c r="F132" s="25"/>
      <c r="G132" s="25" t="s">
        <v>30</v>
      </c>
      <c r="H132" s="25"/>
      <c r="I132" s="25" t="s">
        <v>47</v>
      </c>
      <c r="J132" s="25"/>
      <c r="K132" s="25" t="s">
        <v>31</v>
      </c>
      <c r="L132" s="25"/>
      <c r="M132" s="25" t="s">
        <v>32</v>
      </c>
      <c r="N132" s="25"/>
      <c r="O132" s="25" t="s">
        <v>33</v>
      </c>
      <c r="P132" s="8"/>
    </row>
    <row r="133" spans="1:21" hidden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21" hidden="1" x14ac:dyDescent="0.25">
      <c r="A134" s="8"/>
      <c r="B134" s="8"/>
      <c r="C134" s="56">
        <v>43525</v>
      </c>
      <c r="D134" s="8"/>
      <c r="E134" s="26">
        <v>6403178.6399999997</v>
      </c>
      <c r="F134" s="8"/>
      <c r="G134" s="26">
        <v>3135195.85</v>
      </c>
      <c r="H134" s="50"/>
      <c r="I134" s="49">
        <v>1350341.65</v>
      </c>
      <c r="J134" s="8"/>
      <c r="K134" s="26">
        <v>916346.91</v>
      </c>
      <c r="L134" s="8"/>
      <c r="M134" s="26">
        <f>5516938.5+122580.02</f>
        <v>5639518.5199999996</v>
      </c>
      <c r="N134" s="8"/>
      <c r="O134" s="26">
        <f>SUM(E134,G134,I134,K134,M134)</f>
        <v>17444581.57</v>
      </c>
      <c r="P134" s="8"/>
      <c r="S134" s="53"/>
    </row>
    <row r="135" spans="1:21" ht="30" hidden="1" x14ac:dyDescent="0.25">
      <c r="A135" s="8"/>
      <c r="B135" s="8"/>
      <c r="C135" s="27" t="s">
        <v>36</v>
      </c>
      <c r="D135" s="25"/>
      <c r="E135" s="25" t="s">
        <v>29</v>
      </c>
      <c r="F135" s="25"/>
      <c r="G135" s="25" t="s">
        <v>30</v>
      </c>
      <c r="H135" s="25"/>
      <c r="I135" s="25" t="s">
        <v>47</v>
      </c>
      <c r="J135" s="25"/>
      <c r="K135" s="25" t="s">
        <v>31</v>
      </c>
      <c r="L135" s="25"/>
      <c r="M135" s="25" t="s">
        <v>32</v>
      </c>
      <c r="N135" s="25"/>
      <c r="O135" s="25" t="s">
        <v>33</v>
      </c>
      <c r="P135" s="25"/>
    </row>
    <row r="136" spans="1:21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</row>
    <row r="138" spans="1:21" ht="18.75" x14ac:dyDescent="0.3">
      <c r="A138" s="33"/>
      <c r="B138" s="46" t="s">
        <v>37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1:21" x14ac:dyDescent="0.25">
      <c r="A139" s="33"/>
      <c r="B139" s="33"/>
      <c r="C139" s="52" t="s">
        <v>53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x14ac:dyDescent="0.25">
      <c r="A140" s="33"/>
      <c r="B140" s="33"/>
      <c r="C140" s="33" t="s">
        <v>38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51"/>
      <c r="N140" s="33"/>
      <c r="O140" s="33"/>
      <c r="P140" s="33"/>
      <c r="Q140" s="33"/>
      <c r="R140" s="33"/>
      <c r="S140" s="33"/>
      <c r="T140" s="33"/>
      <c r="U140" s="33"/>
    </row>
    <row r="141" spans="1:21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</row>
    <row r="142" spans="1:2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</row>
    <row r="143" spans="1:21" x14ac:dyDescent="0.25">
      <c r="A143" s="47"/>
      <c r="B143" s="47"/>
      <c r="C143" s="24" t="s">
        <v>10</v>
      </c>
      <c r="D143" s="47"/>
      <c r="E143" s="20" t="s">
        <v>48</v>
      </c>
      <c r="F143" s="47"/>
      <c r="G143" s="26">
        <v>0</v>
      </c>
      <c r="H143" s="49"/>
      <c r="I143" s="49"/>
      <c r="J143" s="47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</row>
    <row r="144" spans="1:21" ht="30" x14ac:dyDescent="0.25">
      <c r="A144" s="8"/>
      <c r="B144" s="8"/>
      <c r="C144" s="25" t="s">
        <v>28</v>
      </c>
      <c r="D144" s="25"/>
      <c r="E144" s="27" t="s">
        <v>39</v>
      </c>
      <c r="F144" s="25"/>
      <c r="G144" s="27" t="s">
        <v>40</v>
      </c>
      <c r="H144" s="27"/>
      <c r="I144" s="27"/>
      <c r="J144" s="25"/>
      <c r="K144" s="44"/>
      <c r="L144" s="44"/>
      <c r="M144" s="44"/>
      <c r="N144" s="44"/>
      <c r="O144" s="44"/>
      <c r="P144" s="44"/>
    </row>
    <row r="145" spans="1:1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1" x14ac:dyDescent="0.25">
      <c r="A146" s="8"/>
      <c r="B146" s="8"/>
      <c r="C146" s="25"/>
      <c r="D146" s="25"/>
      <c r="E146" s="25"/>
      <c r="F146" s="25"/>
      <c r="G146" s="25"/>
      <c r="H146" s="25"/>
      <c r="I146" s="25"/>
      <c r="J146" s="25"/>
      <c r="K146" s="44"/>
    </row>
    <row r="147" spans="1:11" x14ac:dyDescent="0.25">
      <c r="A147" s="8"/>
      <c r="B147" s="8"/>
      <c r="C147" s="24" t="s">
        <v>9</v>
      </c>
      <c r="D147" s="25"/>
      <c r="E147" s="20">
        <v>0</v>
      </c>
      <c r="F147" s="25"/>
      <c r="G147" s="26">
        <v>0</v>
      </c>
      <c r="H147" s="49"/>
      <c r="I147" s="49"/>
      <c r="J147" s="25"/>
      <c r="K147" s="44"/>
    </row>
    <row r="148" spans="1:11" ht="30" x14ac:dyDescent="0.25">
      <c r="A148" s="8"/>
      <c r="B148" s="8"/>
      <c r="C148" s="25" t="s">
        <v>34</v>
      </c>
      <c r="D148" s="25"/>
      <c r="E148" s="27" t="s">
        <v>39</v>
      </c>
      <c r="F148" s="25"/>
      <c r="G148" s="27" t="s">
        <v>40</v>
      </c>
      <c r="H148" s="27"/>
      <c r="I148" s="27"/>
      <c r="J148" s="25"/>
      <c r="K148" s="44"/>
    </row>
    <row r="149" spans="1:11" x14ac:dyDescent="0.25">
      <c r="A149" s="8"/>
      <c r="B149" s="8"/>
      <c r="C149" s="25"/>
      <c r="D149" s="25"/>
      <c r="E149" s="25"/>
      <c r="F149" s="25"/>
      <c r="G149" s="25"/>
      <c r="H149" s="25"/>
      <c r="I149" s="25"/>
      <c r="J149" s="25"/>
      <c r="K149" s="44"/>
    </row>
    <row r="150" spans="1:11" x14ac:dyDescent="0.25">
      <c r="A150" s="8"/>
      <c r="B150" s="8"/>
      <c r="C150" s="25"/>
      <c r="D150" s="25"/>
      <c r="E150" s="25"/>
      <c r="F150" s="25"/>
      <c r="G150" s="25"/>
      <c r="H150" s="25"/>
      <c r="I150" s="25"/>
      <c r="J150" s="25"/>
      <c r="K150" s="44"/>
    </row>
    <row r="151" spans="1:11" x14ac:dyDescent="0.25">
      <c r="A151" s="8"/>
      <c r="B151" s="8"/>
      <c r="C151" s="24" t="s">
        <v>10</v>
      </c>
      <c r="D151" s="25"/>
      <c r="E151" s="20">
        <v>0</v>
      </c>
      <c r="F151" s="25"/>
      <c r="G151" s="26">
        <v>0</v>
      </c>
      <c r="H151" s="49"/>
      <c r="I151" s="49"/>
      <c r="J151" s="25"/>
      <c r="K151" s="44"/>
    </row>
    <row r="152" spans="1:11" ht="30" x14ac:dyDescent="0.25">
      <c r="A152" s="8"/>
      <c r="B152" s="8"/>
      <c r="C152" s="27" t="s">
        <v>35</v>
      </c>
      <c r="D152" s="25"/>
      <c r="E152" s="27" t="s">
        <v>39</v>
      </c>
      <c r="F152" s="25"/>
      <c r="G152" s="27" t="s">
        <v>40</v>
      </c>
      <c r="H152" s="27"/>
      <c r="I152" s="27"/>
      <c r="J152" s="25"/>
      <c r="K152" s="44"/>
    </row>
    <row r="153" spans="1:11" x14ac:dyDescent="0.25">
      <c r="A153" s="8"/>
      <c r="B153" s="8"/>
      <c r="C153" s="25"/>
      <c r="D153" s="25"/>
      <c r="E153" s="25"/>
      <c r="F153" s="25"/>
      <c r="G153" s="25"/>
      <c r="H153" s="25"/>
      <c r="I153" s="25"/>
      <c r="J153" s="25"/>
      <c r="K153" s="44"/>
    </row>
    <row r="154" spans="1:11" x14ac:dyDescent="0.25">
      <c r="A154" s="8"/>
      <c r="B154" s="8"/>
      <c r="C154" s="25"/>
      <c r="D154" s="25"/>
      <c r="E154" s="25"/>
      <c r="F154" s="25"/>
      <c r="G154" s="25"/>
      <c r="H154" s="25"/>
      <c r="I154" s="25"/>
      <c r="J154" s="25"/>
      <c r="K154" s="44"/>
    </row>
    <row r="155" spans="1:11" x14ac:dyDescent="0.25">
      <c r="A155" s="8"/>
      <c r="B155" s="8"/>
      <c r="C155" s="24" t="s">
        <v>9</v>
      </c>
      <c r="D155" s="25"/>
      <c r="E155" s="20">
        <v>0</v>
      </c>
      <c r="F155" s="25"/>
      <c r="G155" s="26">
        <v>0</v>
      </c>
      <c r="H155" s="49"/>
      <c r="I155" s="49"/>
      <c r="J155" s="25"/>
      <c r="K155" s="44"/>
    </row>
    <row r="156" spans="1:11" ht="30" x14ac:dyDescent="0.25">
      <c r="A156" s="8"/>
      <c r="B156" s="8"/>
      <c r="C156" s="27" t="s">
        <v>36</v>
      </c>
      <c r="D156" s="25"/>
      <c r="E156" s="27" t="s">
        <v>39</v>
      </c>
      <c r="F156" s="25"/>
      <c r="G156" s="27" t="s">
        <v>40</v>
      </c>
      <c r="H156" s="27"/>
      <c r="I156" s="27"/>
      <c r="J156" s="25"/>
      <c r="K156" s="44"/>
    </row>
    <row r="157" spans="1:11" x14ac:dyDescent="0.25">
      <c r="A157" s="8"/>
      <c r="B157" s="8"/>
      <c r="C157" s="25"/>
      <c r="D157" s="25"/>
      <c r="E157" s="25"/>
      <c r="F157" s="25"/>
      <c r="G157" s="25"/>
      <c r="H157" s="25"/>
      <c r="I157" s="25"/>
      <c r="J157" s="25"/>
      <c r="K157" s="44"/>
    </row>
    <row r="158" spans="1:11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1:11" ht="18.75" x14ac:dyDescent="0.3">
      <c r="A159" s="33"/>
      <c r="B159" s="46" t="s">
        <v>41</v>
      </c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1:11" x14ac:dyDescent="0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26" x14ac:dyDescent="0.25">
      <c r="A161" s="33"/>
      <c r="B161" s="33"/>
      <c r="C161" s="33" t="s">
        <v>42</v>
      </c>
      <c r="D161" s="33"/>
      <c r="E161" s="33"/>
      <c r="F161" s="33"/>
      <c r="G161" s="33"/>
      <c r="H161" s="33"/>
      <c r="I161" s="33"/>
      <c r="J161" s="33"/>
      <c r="K161" s="33"/>
    </row>
    <row r="162" spans="1:126" x14ac:dyDescent="0.25">
      <c r="A162" s="33"/>
      <c r="B162" s="33"/>
      <c r="C162" s="33" t="s">
        <v>56</v>
      </c>
      <c r="D162" s="33"/>
      <c r="E162" s="33"/>
      <c r="F162" s="33"/>
      <c r="G162" s="33"/>
      <c r="H162" s="33"/>
      <c r="I162" s="33"/>
      <c r="J162" s="33"/>
      <c r="K162" s="33"/>
    </row>
    <row r="163" spans="1:126" x14ac:dyDescent="0.25">
      <c r="A163" s="8"/>
      <c r="B163" s="8"/>
      <c r="C163" s="25"/>
      <c r="D163" s="8"/>
      <c r="E163" s="25"/>
      <c r="F163" s="8"/>
      <c r="G163" s="25"/>
      <c r="H163" s="8"/>
      <c r="I163" s="25"/>
      <c r="J163" s="8"/>
      <c r="K163" s="25"/>
      <c r="L163" s="8"/>
      <c r="M163" s="25"/>
      <c r="N163" s="8"/>
      <c r="O163" s="25"/>
      <c r="P163" s="8"/>
      <c r="Q163" s="25"/>
      <c r="R163" s="8"/>
      <c r="S163" s="25"/>
      <c r="T163" s="8"/>
      <c r="U163" s="25"/>
      <c r="V163" s="8"/>
      <c r="W163" s="25"/>
      <c r="X163" s="8"/>
      <c r="Y163" s="25"/>
      <c r="Z163" s="8"/>
      <c r="AA163" s="25"/>
      <c r="AB163" s="8"/>
      <c r="AC163" s="25"/>
      <c r="AD163" s="8"/>
      <c r="AE163" s="25"/>
      <c r="AF163" s="8"/>
      <c r="AG163" s="25"/>
      <c r="AH163" s="8"/>
      <c r="AI163" s="25"/>
      <c r="AJ163" s="8"/>
      <c r="AK163" s="25"/>
      <c r="AL163" s="8"/>
      <c r="AM163" s="25"/>
      <c r="AN163" s="8"/>
      <c r="AO163" s="25"/>
      <c r="AP163" s="8"/>
      <c r="AQ163" s="25"/>
      <c r="AR163" s="8"/>
      <c r="AS163" s="25"/>
      <c r="AT163" s="8"/>
      <c r="AU163" s="25"/>
      <c r="AV163" s="8"/>
      <c r="AW163" s="25"/>
      <c r="AX163" s="8"/>
      <c r="AY163" s="25"/>
      <c r="AZ163" s="8"/>
      <c r="BA163" s="25"/>
      <c r="BB163" s="8"/>
      <c r="BC163" s="25"/>
      <c r="BD163" s="8"/>
      <c r="BE163" s="25"/>
      <c r="BF163" s="8"/>
      <c r="BG163" s="25"/>
      <c r="BH163" s="8"/>
      <c r="BI163" s="25"/>
      <c r="BJ163" s="8"/>
      <c r="BK163" s="25"/>
      <c r="BL163" s="8"/>
      <c r="BM163" s="25"/>
      <c r="BN163" s="8"/>
      <c r="BO163" s="25"/>
      <c r="BP163" s="8"/>
      <c r="BQ163" s="25"/>
      <c r="BR163" s="8"/>
      <c r="BS163" s="25"/>
      <c r="BT163" s="8"/>
      <c r="BU163" s="25"/>
      <c r="BV163" s="8"/>
      <c r="BW163" s="25"/>
      <c r="BX163" s="8"/>
      <c r="BY163" s="25"/>
      <c r="BZ163" s="8"/>
      <c r="CA163" s="25"/>
      <c r="CB163" s="8"/>
      <c r="CC163" s="25"/>
      <c r="CD163" s="8"/>
      <c r="CE163" s="25"/>
      <c r="CF163" s="8"/>
      <c r="CG163" s="25"/>
      <c r="CH163" s="8"/>
      <c r="CI163" s="25"/>
      <c r="CJ163" s="8"/>
      <c r="CK163" s="25"/>
      <c r="CL163" s="8"/>
      <c r="CM163" s="25"/>
      <c r="CN163" s="8"/>
      <c r="CO163" s="25"/>
      <c r="CP163" s="8"/>
      <c r="CQ163" s="25"/>
      <c r="CR163" s="8"/>
      <c r="CS163" s="25"/>
      <c r="CT163" s="8"/>
      <c r="CU163" s="25"/>
      <c r="CV163" s="8"/>
      <c r="CW163" s="25"/>
      <c r="CX163" s="8"/>
      <c r="CY163" s="25"/>
      <c r="CZ163" s="8"/>
      <c r="DA163" s="25"/>
      <c r="DB163" s="8"/>
      <c r="DC163" s="25"/>
      <c r="DD163" s="8"/>
      <c r="DE163" s="25"/>
      <c r="DF163" s="8"/>
      <c r="DG163" s="25"/>
      <c r="DH163" s="8"/>
      <c r="DI163" s="25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</row>
    <row r="164" spans="1:126" x14ac:dyDescent="0.25">
      <c r="A164" s="8"/>
      <c r="B164" s="8"/>
      <c r="C164" s="56">
        <v>44805</v>
      </c>
      <c r="D164" s="8"/>
      <c r="E164" s="26">
        <v>9082417.9800000004</v>
      </c>
      <c r="F164" s="8"/>
      <c r="G164" s="56">
        <v>44774</v>
      </c>
      <c r="H164" s="8"/>
      <c r="I164" s="26">
        <v>11464268.279999999</v>
      </c>
      <c r="J164" s="8"/>
      <c r="K164" s="56">
        <v>44743</v>
      </c>
      <c r="L164" s="8"/>
      <c r="M164" s="26">
        <v>6878841.8699999982</v>
      </c>
      <c r="N164" s="8"/>
      <c r="O164" s="56">
        <v>44713</v>
      </c>
      <c r="P164" s="8"/>
      <c r="Q164" s="26">
        <v>7718280.7699999996</v>
      </c>
      <c r="R164" s="8"/>
      <c r="S164" s="56">
        <v>44682</v>
      </c>
      <c r="T164" s="8"/>
      <c r="U164" s="26">
        <v>7965866.6200000001</v>
      </c>
      <c r="V164" s="8"/>
      <c r="W164" s="56">
        <v>44652</v>
      </c>
      <c r="X164" s="8"/>
      <c r="Y164" s="26">
        <v>8345479.5499999998</v>
      </c>
      <c r="Z164" s="8"/>
      <c r="AA164" s="56">
        <v>44621</v>
      </c>
      <c r="AB164" s="8"/>
      <c r="AC164" s="26">
        <v>9539377.5</v>
      </c>
      <c r="AD164" s="8"/>
      <c r="AE164" s="56">
        <v>44593</v>
      </c>
      <c r="AF164" s="8"/>
      <c r="AG164" s="26">
        <v>7597616.1500000004</v>
      </c>
      <c r="AH164" s="8"/>
      <c r="AI164" s="56">
        <v>44562</v>
      </c>
      <c r="AJ164" s="8"/>
      <c r="AK164" s="26">
        <v>9317209.7699999996</v>
      </c>
      <c r="AL164" s="8"/>
      <c r="AM164" s="56">
        <v>44531</v>
      </c>
      <c r="AN164" s="8"/>
      <c r="AO164" s="26">
        <v>9584201.5</v>
      </c>
      <c r="AP164" s="8"/>
      <c r="AQ164" s="56">
        <v>44501</v>
      </c>
      <c r="AR164" s="8"/>
      <c r="AS164" s="26">
        <v>9838788.5600000005</v>
      </c>
      <c r="AT164" s="8"/>
      <c r="AU164" s="56">
        <v>44470</v>
      </c>
      <c r="AV164" s="8"/>
      <c r="AW164" s="26">
        <v>9368094.8499999996</v>
      </c>
      <c r="AX164" s="8"/>
      <c r="AY164" s="56">
        <v>44440</v>
      </c>
      <c r="AZ164" s="8"/>
      <c r="BA164" s="26">
        <v>7901031.2699999996</v>
      </c>
      <c r="BB164" s="8"/>
      <c r="BC164" s="56">
        <v>44409</v>
      </c>
      <c r="BD164" s="8"/>
      <c r="BE164" s="26">
        <v>8641502.2300000004</v>
      </c>
      <c r="BF164" s="8"/>
      <c r="BG164" s="56">
        <v>44378</v>
      </c>
      <c r="BH164" s="8"/>
      <c r="BI164" s="26">
        <v>8378719.6600000001</v>
      </c>
      <c r="BJ164" s="8"/>
      <c r="BK164" s="56">
        <v>44348</v>
      </c>
      <c r="BL164" s="8"/>
      <c r="BM164" s="26">
        <v>8323259.5599999996</v>
      </c>
      <c r="BN164" s="8"/>
      <c r="BO164" s="56">
        <v>44317</v>
      </c>
      <c r="BP164" s="8"/>
      <c r="BQ164" s="26">
        <v>7020620.8300000001</v>
      </c>
      <c r="BR164" s="8"/>
      <c r="BS164" s="56">
        <v>44287</v>
      </c>
      <c r="BT164" s="8"/>
      <c r="BU164" s="26">
        <v>7610933.1900000004</v>
      </c>
      <c r="BV164" s="8"/>
      <c r="BW164" s="56">
        <v>44256</v>
      </c>
      <c r="BX164" s="8"/>
      <c r="BY164" s="26">
        <v>8885353.3900000006</v>
      </c>
      <c r="BZ164" s="8"/>
      <c r="CA164" s="56">
        <v>44228</v>
      </c>
      <c r="CB164" s="8"/>
      <c r="CC164" s="26">
        <v>8048274.9500000002</v>
      </c>
      <c r="CD164" s="8"/>
      <c r="CE164" s="56">
        <v>44197</v>
      </c>
      <c r="CF164" s="8"/>
      <c r="CG164" s="26">
        <v>8206672.0800000001</v>
      </c>
      <c r="CH164" s="8"/>
      <c r="CI164" s="24" t="s">
        <v>59</v>
      </c>
      <c r="CJ164" s="8"/>
      <c r="CK164" s="26">
        <v>8089074.2800000003</v>
      </c>
      <c r="CL164" s="8"/>
      <c r="CM164" s="24" t="s">
        <v>58</v>
      </c>
      <c r="CN164" s="8"/>
      <c r="CO164" s="26">
        <v>8753925.9199999999</v>
      </c>
      <c r="CP164" s="8"/>
      <c r="CQ164" s="24" t="s">
        <v>57</v>
      </c>
      <c r="CR164" s="8"/>
      <c r="CS164" s="26">
        <v>10479821.57</v>
      </c>
      <c r="CT164" s="8"/>
      <c r="CU164" s="24" t="s">
        <v>55</v>
      </c>
      <c r="CV164" s="8"/>
      <c r="CW164" s="26">
        <v>10735715.800000001</v>
      </c>
      <c r="CX164" s="8"/>
      <c r="CY164" s="24" t="s">
        <v>13</v>
      </c>
      <c r="CZ164" s="8"/>
      <c r="DA164" s="26">
        <v>8921047.4199999999</v>
      </c>
      <c r="DB164" s="8"/>
      <c r="DC164" s="24" t="s">
        <v>12</v>
      </c>
      <c r="DD164" s="8"/>
      <c r="DE164" s="26">
        <v>8013133.5</v>
      </c>
      <c r="DF164" s="8"/>
      <c r="DG164" s="24" t="s">
        <v>11</v>
      </c>
      <c r="DH164" s="8"/>
      <c r="DI164" s="26">
        <v>8409779.5399999991</v>
      </c>
      <c r="DJ164" s="8"/>
      <c r="DK164" s="24" t="s">
        <v>2</v>
      </c>
      <c r="DL164" s="25"/>
      <c r="DM164" s="26">
        <v>7357165.4800000004</v>
      </c>
      <c r="DN164" s="25"/>
      <c r="DO164" s="24" t="s">
        <v>10</v>
      </c>
      <c r="DP164" s="25"/>
      <c r="DQ164" s="26">
        <v>7242792.5999999996</v>
      </c>
      <c r="DR164" s="25"/>
      <c r="DS164" s="24" t="s">
        <v>9</v>
      </c>
      <c r="DT164" s="25"/>
      <c r="DU164" s="54">
        <v>8274238.25</v>
      </c>
      <c r="DV164" s="25"/>
    </row>
    <row r="165" spans="1:126" ht="45" x14ac:dyDescent="0.25">
      <c r="A165" s="8"/>
      <c r="B165" s="8"/>
      <c r="C165" s="25" t="s">
        <v>28</v>
      </c>
      <c r="D165" s="8"/>
      <c r="E165" s="27" t="s">
        <v>43</v>
      </c>
      <c r="F165" s="8"/>
      <c r="G165" s="25" t="s">
        <v>34</v>
      </c>
      <c r="H165" s="8"/>
      <c r="I165" s="27" t="s">
        <v>43</v>
      </c>
      <c r="J165" s="8"/>
      <c r="K165" s="25" t="s">
        <v>34</v>
      </c>
      <c r="L165" s="8"/>
      <c r="M165" s="27" t="s">
        <v>43</v>
      </c>
      <c r="N165" s="8"/>
      <c r="O165" s="25" t="s">
        <v>34</v>
      </c>
      <c r="P165" s="8"/>
      <c r="Q165" s="27" t="s">
        <v>43</v>
      </c>
      <c r="R165" s="8"/>
      <c r="S165" s="25" t="s">
        <v>34</v>
      </c>
      <c r="T165" s="8"/>
      <c r="U165" s="27" t="s">
        <v>43</v>
      </c>
      <c r="V165" s="8"/>
      <c r="W165" s="25" t="s">
        <v>34</v>
      </c>
      <c r="X165" s="8"/>
      <c r="Y165" s="27" t="s">
        <v>43</v>
      </c>
      <c r="Z165" s="8"/>
      <c r="AA165" s="25" t="s">
        <v>34</v>
      </c>
      <c r="AB165" s="8"/>
      <c r="AC165" s="27" t="s">
        <v>43</v>
      </c>
      <c r="AD165" s="8"/>
      <c r="AE165" s="25" t="s">
        <v>34</v>
      </c>
      <c r="AF165" s="8"/>
      <c r="AG165" s="27" t="s">
        <v>43</v>
      </c>
      <c r="AH165" s="8"/>
      <c r="AI165" s="25" t="s">
        <v>34</v>
      </c>
      <c r="AJ165" s="8"/>
      <c r="AK165" s="27" t="s">
        <v>43</v>
      </c>
      <c r="AL165" s="8"/>
      <c r="AM165" s="25" t="s">
        <v>34</v>
      </c>
      <c r="AN165" s="8"/>
      <c r="AO165" s="27" t="s">
        <v>43</v>
      </c>
      <c r="AP165" s="8"/>
      <c r="AQ165" s="25" t="s">
        <v>34</v>
      </c>
      <c r="AR165" s="8"/>
      <c r="AS165" s="27" t="s">
        <v>43</v>
      </c>
      <c r="AT165" s="8"/>
      <c r="AU165" s="25" t="s">
        <v>34</v>
      </c>
      <c r="AV165" s="8"/>
      <c r="AW165" s="27" t="s">
        <v>43</v>
      </c>
      <c r="AX165" s="8"/>
      <c r="AY165" s="25" t="s">
        <v>34</v>
      </c>
      <c r="AZ165" s="8"/>
      <c r="BA165" s="27" t="s">
        <v>43</v>
      </c>
      <c r="BB165" s="8"/>
      <c r="BC165" s="25" t="s">
        <v>34</v>
      </c>
      <c r="BD165" s="8"/>
      <c r="BE165" s="27" t="s">
        <v>43</v>
      </c>
      <c r="BF165" s="8"/>
      <c r="BG165" s="25" t="s">
        <v>34</v>
      </c>
      <c r="BH165" s="8"/>
      <c r="BI165" s="27" t="s">
        <v>43</v>
      </c>
      <c r="BJ165" s="8"/>
      <c r="BK165" s="25" t="s">
        <v>34</v>
      </c>
      <c r="BL165" s="8"/>
      <c r="BM165" s="27" t="s">
        <v>43</v>
      </c>
      <c r="BN165" s="8"/>
      <c r="BO165" s="25" t="s">
        <v>34</v>
      </c>
      <c r="BP165" s="8"/>
      <c r="BQ165" s="27" t="s">
        <v>43</v>
      </c>
      <c r="BR165" s="8"/>
      <c r="BS165" s="25" t="s">
        <v>34</v>
      </c>
      <c r="BT165" s="8"/>
      <c r="BU165" s="27" t="s">
        <v>43</v>
      </c>
      <c r="BV165" s="8"/>
      <c r="BW165" s="25" t="s">
        <v>34</v>
      </c>
      <c r="BX165" s="8"/>
      <c r="BY165" s="27" t="s">
        <v>43</v>
      </c>
      <c r="BZ165" s="8"/>
      <c r="CA165" s="25" t="s">
        <v>34</v>
      </c>
      <c r="CB165" s="8"/>
      <c r="CC165" s="27" t="s">
        <v>43</v>
      </c>
      <c r="CD165" s="8"/>
      <c r="CE165" s="25" t="s">
        <v>34</v>
      </c>
      <c r="CF165" s="8"/>
      <c r="CG165" s="27" t="s">
        <v>43</v>
      </c>
      <c r="CH165" s="8"/>
      <c r="CI165" s="25" t="s">
        <v>34</v>
      </c>
      <c r="CJ165" s="8"/>
      <c r="CK165" s="27" t="s">
        <v>43</v>
      </c>
      <c r="CL165" s="8"/>
      <c r="CM165" s="25" t="s">
        <v>34</v>
      </c>
      <c r="CN165" s="8"/>
      <c r="CO165" s="27" t="s">
        <v>43</v>
      </c>
      <c r="CP165" s="8"/>
      <c r="CQ165" s="25" t="s">
        <v>34</v>
      </c>
      <c r="CR165" s="8"/>
      <c r="CS165" s="27" t="s">
        <v>43</v>
      </c>
      <c r="CT165" s="8"/>
      <c r="CU165" s="25" t="s">
        <v>34</v>
      </c>
      <c r="CV165" s="8"/>
      <c r="CW165" s="27" t="s">
        <v>43</v>
      </c>
      <c r="CX165" s="8"/>
      <c r="CY165" s="25" t="s">
        <v>34</v>
      </c>
      <c r="CZ165" s="8"/>
      <c r="DA165" s="27" t="s">
        <v>43</v>
      </c>
      <c r="DB165" s="8"/>
      <c r="DC165" s="25" t="s">
        <v>34</v>
      </c>
      <c r="DD165" s="8"/>
      <c r="DE165" s="27" t="s">
        <v>43</v>
      </c>
      <c r="DF165" s="8"/>
      <c r="DG165" s="25" t="s">
        <v>34</v>
      </c>
      <c r="DH165" s="8"/>
      <c r="DI165" s="27" t="s">
        <v>43</v>
      </c>
      <c r="DJ165" s="8"/>
      <c r="DK165" s="25" t="s">
        <v>34</v>
      </c>
      <c r="DL165" s="25"/>
      <c r="DM165" s="27" t="s">
        <v>43</v>
      </c>
      <c r="DN165" s="25"/>
      <c r="DO165" s="25" t="s">
        <v>34</v>
      </c>
      <c r="DP165" s="25"/>
      <c r="DQ165" s="27" t="s">
        <v>43</v>
      </c>
      <c r="DR165" s="25"/>
      <c r="DS165" s="25" t="s">
        <v>34</v>
      </c>
      <c r="DT165" s="25"/>
      <c r="DU165" s="25" t="s">
        <v>43</v>
      </c>
      <c r="DV165" s="25"/>
    </row>
    <row r="166" spans="1:126" x14ac:dyDescent="0.25">
      <c r="A166" s="8"/>
      <c r="B166" s="8"/>
      <c r="C166" s="25"/>
      <c r="D166" s="8"/>
      <c r="E166" s="25"/>
      <c r="F166" s="8"/>
      <c r="G166" s="25"/>
      <c r="H166" s="8"/>
      <c r="I166" s="25"/>
      <c r="J166" s="8"/>
      <c r="K166" s="25"/>
      <c r="L166" s="8"/>
      <c r="M166" s="25"/>
      <c r="N166" s="8"/>
      <c r="O166" s="25"/>
      <c r="P166" s="8"/>
      <c r="Q166" s="25"/>
      <c r="R166" s="8"/>
      <c r="S166" s="25"/>
      <c r="T166" s="8"/>
      <c r="U166" s="25"/>
      <c r="V166" s="8"/>
      <c r="W166" s="25"/>
      <c r="X166" s="8"/>
      <c r="Y166" s="25"/>
      <c r="Z166" s="8"/>
      <c r="AA166" s="25"/>
      <c r="AB166" s="8"/>
      <c r="AC166" s="25"/>
      <c r="AD166" s="8"/>
      <c r="AE166" s="25"/>
      <c r="AF166" s="8"/>
      <c r="AG166" s="25"/>
      <c r="AH166" s="8"/>
      <c r="AI166" s="25"/>
      <c r="AJ166" s="8"/>
      <c r="AK166" s="25"/>
      <c r="AL166" s="8"/>
      <c r="AM166" s="25"/>
      <c r="AN166" s="8"/>
      <c r="AO166" s="25"/>
      <c r="AP166" s="8"/>
      <c r="AQ166" s="25"/>
      <c r="AR166" s="8"/>
      <c r="AS166" s="25"/>
      <c r="AT166" s="8"/>
      <c r="AU166" s="25"/>
      <c r="AV166" s="8"/>
      <c r="AW166" s="25"/>
      <c r="AX166" s="8"/>
      <c r="AY166" s="25"/>
      <c r="AZ166" s="8"/>
      <c r="BA166" s="25"/>
      <c r="BB166" s="8"/>
      <c r="BC166" s="25"/>
      <c r="BD166" s="8"/>
      <c r="BE166" s="25"/>
      <c r="BF166" s="8"/>
      <c r="BG166" s="25"/>
      <c r="BH166" s="8"/>
      <c r="BI166" s="25"/>
      <c r="BJ166" s="8"/>
      <c r="BK166" s="25"/>
      <c r="BL166" s="8"/>
      <c r="BM166" s="25"/>
      <c r="BN166" s="8"/>
      <c r="BO166" s="25"/>
      <c r="BP166" s="8"/>
      <c r="BQ166" s="25"/>
      <c r="BR166" s="8"/>
      <c r="BS166" s="25"/>
      <c r="BT166" s="8"/>
      <c r="BU166" s="25"/>
      <c r="BV166" s="8"/>
      <c r="BW166" s="25"/>
      <c r="BX166" s="8"/>
      <c r="BY166" s="25"/>
      <c r="BZ166" s="8"/>
      <c r="CA166" s="25"/>
      <c r="CB166" s="8"/>
      <c r="CC166" s="25"/>
      <c r="CD166" s="8"/>
      <c r="CE166" s="25"/>
      <c r="CF166" s="8"/>
      <c r="CG166" s="25"/>
      <c r="CH166" s="8"/>
      <c r="CI166" s="25"/>
      <c r="CJ166" s="8"/>
      <c r="CK166" s="25"/>
      <c r="CL166" s="8"/>
      <c r="CM166" s="25"/>
      <c r="CN166" s="8"/>
      <c r="CO166" s="25"/>
      <c r="CP166" s="8"/>
      <c r="CQ166" s="25"/>
      <c r="CR166" s="8"/>
      <c r="CS166" s="25"/>
      <c r="CT166" s="8"/>
      <c r="CU166" s="25"/>
      <c r="CV166" s="8"/>
      <c r="CW166" s="25"/>
      <c r="CX166" s="8"/>
      <c r="CY166" s="25"/>
      <c r="CZ166" s="8"/>
      <c r="DA166" s="25"/>
      <c r="DB166" s="8"/>
      <c r="DC166" s="25"/>
      <c r="DD166" s="8"/>
      <c r="DE166" s="25"/>
      <c r="DF166" s="8"/>
      <c r="DG166" s="25"/>
      <c r="DH166" s="8"/>
      <c r="DI166" s="25"/>
      <c r="DJ166" s="8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</row>
    <row r="167" spans="1:126" x14ac:dyDescent="0.25">
      <c r="A167" s="8"/>
      <c r="B167" s="8"/>
      <c r="C167" s="25"/>
      <c r="D167" s="8"/>
      <c r="E167" s="25"/>
      <c r="F167" s="8"/>
      <c r="G167" s="25"/>
      <c r="H167" s="8"/>
      <c r="I167" s="25"/>
      <c r="J167" s="8"/>
      <c r="K167" s="25"/>
      <c r="L167" s="8"/>
      <c r="M167" s="25"/>
      <c r="N167" s="8"/>
      <c r="O167" s="25"/>
      <c r="P167" s="8"/>
      <c r="Q167" s="25"/>
      <c r="R167" s="8"/>
      <c r="S167" s="25"/>
      <c r="T167" s="8"/>
      <c r="U167" s="25"/>
      <c r="V167" s="8"/>
      <c r="W167" s="25"/>
      <c r="X167" s="8"/>
      <c r="Y167" s="25"/>
      <c r="Z167" s="8"/>
      <c r="AA167" s="25"/>
      <c r="AB167" s="8"/>
      <c r="AC167" s="25"/>
      <c r="AD167" s="8"/>
      <c r="AE167" s="25"/>
      <c r="AF167" s="8"/>
      <c r="AG167" s="25"/>
      <c r="AH167" s="8"/>
      <c r="AI167" s="25"/>
      <c r="AJ167" s="8"/>
      <c r="AK167" s="25"/>
      <c r="AL167" s="8"/>
      <c r="AM167" s="25"/>
      <c r="AN167" s="8"/>
      <c r="AO167" s="25"/>
      <c r="AP167" s="8"/>
      <c r="AQ167" s="25"/>
      <c r="AR167" s="8"/>
      <c r="AS167" s="25"/>
      <c r="AT167" s="8"/>
      <c r="AU167" s="25"/>
      <c r="AV167" s="8"/>
      <c r="AW167" s="25"/>
      <c r="AX167" s="8"/>
      <c r="AY167" s="25"/>
      <c r="AZ167" s="8"/>
      <c r="BA167" s="25"/>
      <c r="BB167" s="8"/>
      <c r="BC167" s="25"/>
      <c r="BD167" s="8"/>
      <c r="BE167" s="25"/>
      <c r="BF167" s="8"/>
      <c r="BG167" s="25"/>
      <c r="BH167" s="8"/>
      <c r="BI167" s="25"/>
      <c r="BJ167" s="8"/>
      <c r="BK167" s="25"/>
      <c r="BL167" s="8"/>
      <c r="BM167" s="25"/>
      <c r="BN167" s="8"/>
      <c r="BO167" s="25"/>
      <c r="BP167" s="8"/>
      <c r="BQ167" s="25"/>
      <c r="BR167" s="8"/>
      <c r="BS167" s="25"/>
      <c r="BT167" s="8"/>
      <c r="BU167" s="25"/>
      <c r="BV167" s="8"/>
      <c r="BW167" s="25"/>
      <c r="BX167" s="8"/>
      <c r="BY167" s="25"/>
      <c r="BZ167" s="8"/>
      <c r="CA167" s="25"/>
      <c r="CB167" s="8"/>
      <c r="CC167" s="25"/>
      <c r="CD167" s="8"/>
      <c r="CE167" s="25"/>
      <c r="CF167" s="8"/>
      <c r="CG167" s="25"/>
      <c r="CH167" s="8"/>
      <c r="CI167" s="25"/>
      <c r="CJ167" s="8"/>
      <c r="CK167" s="25"/>
      <c r="CL167" s="8"/>
      <c r="CM167" s="25"/>
      <c r="CN167" s="8"/>
      <c r="CO167" s="25"/>
      <c r="CP167" s="8"/>
      <c r="CQ167" s="25"/>
      <c r="CR167" s="8"/>
      <c r="CS167" s="25"/>
      <c r="CT167" s="8"/>
      <c r="CU167" s="25"/>
      <c r="CV167" s="8"/>
      <c r="CW167" s="25"/>
      <c r="CX167" s="8"/>
      <c r="CY167" s="25"/>
      <c r="CZ167" s="8"/>
      <c r="DA167" s="25"/>
      <c r="DB167" s="8"/>
      <c r="DC167" s="25"/>
      <c r="DD167" s="8"/>
      <c r="DE167" s="25"/>
      <c r="DF167" s="8"/>
      <c r="DG167" s="25"/>
      <c r="DH167" s="8"/>
      <c r="DI167" s="25"/>
      <c r="DJ167" s="8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</row>
    <row r="168" spans="1:126" x14ac:dyDescent="0.25">
      <c r="A168" s="8"/>
      <c r="B168" s="8"/>
      <c r="C168" s="25"/>
      <c r="D168" s="8"/>
      <c r="E168" s="25"/>
      <c r="F168" s="8"/>
      <c r="G168" s="25"/>
      <c r="H168" s="8"/>
      <c r="I168" s="25"/>
      <c r="J168" s="8"/>
      <c r="K168" s="25"/>
      <c r="L168" s="8"/>
      <c r="M168" s="25"/>
      <c r="N168" s="8"/>
      <c r="O168" s="25"/>
      <c r="P168" s="8"/>
      <c r="Q168" s="25"/>
      <c r="R168" s="8"/>
      <c r="S168" s="25"/>
      <c r="T168" s="8"/>
      <c r="U168" s="25"/>
      <c r="V168" s="8"/>
      <c r="W168" s="25"/>
      <c r="X168" s="8"/>
      <c r="Y168" s="25"/>
      <c r="Z168" s="8"/>
      <c r="AA168" s="25"/>
      <c r="AB168" s="8"/>
      <c r="AC168" s="25"/>
      <c r="AD168" s="8"/>
      <c r="AE168" s="25"/>
      <c r="AF168" s="8"/>
      <c r="AG168" s="25"/>
      <c r="AH168" s="8"/>
      <c r="AI168" s="25"/>
      <c r="AJ168" s="8"/>
      <c r="AK168" s="25"/>
      <c r="AL168" s="8"/>
      <c r="AM168" s="25"/>
      <c r="AN168" s="8"/>
      <c r="AO168" s="25"/>
      <c r="AP168" s="8"/>
      <c r="AQ168" s="25"/>
      <c r="AR168" s="8"/>
      <c r="AS168" s="25"/>
      <c r="AT168" s="8"/>
      <c r="AU168" s="25"/>
      <c r="AV168" s="8"/>
      <c r="AW168" s="25"/>
      <c r="AX168" s="8"/>
      <c r="AY168" s="25"/>
      <c r="AZ168" s="8"/>
      <c r="BA168" s="25"/>
      <c r="BB168" s="8"/>
      <c r="BC168" s="25"/>
      <c r="BD168" s="8"/>
      <c r="BE168" s="25"/>
      <c r="BF168" s="8"/>
      <c r="BG168" s="25"/>
      <c r="BH168" s="8"/>
      <c r="BI168" s="25"/>
      <c r="BJ168" s="8"/>
      <c r="BK168" s="25"/>
      <c r="BL168" s="8"/>
      <c r="BM168" s="25"/>
      <c r="BN168" s="8"/>
      <c r="BO168" s="25"/>
      <c r="BP168" s="8"/>
      <c r="BQ168" s="25"/>
      <c r="BR168" s="8"/>
      <c r="BS168" s="25"/>
      <c r="BT168" s="8"/>
      <c r="BU168" s="25"/>
      <c r="BV168" s="8"/>
      <c r="BW168" s="25"/>
      <c r="BX168" s="8"/>
      <c r="BY168" s="25"/>
      <c r="BZ168" s="8"/>
      <c r="CA168" s="25"/>
      <c r="CB168" s="8"/>
      <c r="CC168" s="25"/>
      <c r="CD168" s="8"/>
      <c r="CE168" s="25"/>
      <c r="CF168" s="8"/>
      <c r="CG168" s="25"/>
      <c r="CH168" s="8"/>
      <c r="CI168" s="25"/>
      <c r="CJ168" s="8"/>
      <c r="CK168" s="25"/>
      <c r="CL168" s="8"/>
      <c r="CM168" s="25"/>
      <c r="CN168" s="8"/>
      <c r="CO168" s="25"/>
      <c r="CP168" s="8"/>
      <c r="CQ168" s="25"/>
      <c r="CR168" s="8"/>
      <c r="CS168" s="25"/>
      <c r="CT168" s="8"/>
      <c r="CU168" s="25"/>
      <c r="CV168" s="8"/>
      <c r="CW168" s="25"/>
      <c r="CX168" s="8"/>
      <c r="CY168" s="25"/>
      <c r="CZ168" s="8"/>
      <c r="DA168" s="25"/>
      <c r="DB168" s="8"/>
      <c r="DC168" s="25"/>
      <c r="DD168" s="8"/>
      <c r="DE168" s="25"/>
      <c r="DF168" s="8"/>
      <c r="DG168" s="25"/>
      <c r="DH168" s="8"/>
      <c r="DI168" s="25"/>
      <c r="DJ168" s="8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</row>
    <row r="169" spans="1:126" x14ac:dyDescent="0.25">
      <c r="A169" s="8"/>
      <c r="B169" s="8"/>
      <c r="C169" s="56">
        <v>44440</v>
      </c>
      <c r="D169" s="25"/>
      <c r="E169" s="26">
        <f>BA164</f>
        <v>7901031.2699999996</v>
      </c>
      <c r="F169" s="8"/>
      <c r="G169" s="56">
        <v>44409</v>
      </c>
      <c r="H169" s="25"/>
      <c r="I169" s="26">
        <f>BE164</f>
        <v>8641502.2300000004</v>
      </c>
      <c r="J169" s="8"/>
      <c r="K169" s="56">
        <v>44378</v>
      </c>
      <c r="L169" s="25"/>
      <c r="M169" s="26">
        <f>BI164</f>
        <v>8378719.6600000001</v>
      </c>
      <c r="N169" s="8"/>
      <c r="O169" s="56">
        <v>44348</v>
      </c>
      <c r="P169" s="25"/>
      <c r="Q169" s="26">
        <f>BM164</f>
        <v>8323259.5599999996</v>
      </c>
      <c r="R169" s="8"/>
      <c r="S169" s="56">
        <v>44317</v>
      </c>
      <c r="T169" s="25"/>
      <c r="U169" s="26">
        <f>BQ164</f>
        <v>7020620.8300000001</v>
      </c>
      <c r="V169" s="8"/>
      <c r="W169" s="56">
        <v>44287</v>
      </c>
      <c r="X169" s="25"/>
      <c r="Y169" s="26">
        <f>BU164</f>
        <v>7610933.1900000004</v>
      </c>
      <c r="Z169" s="8"/>
      <c r="AA169" s="56">
        <v>44256</v>
      </c>
      <c r="AB169" s="25"/>
      <c r="AC169" s="26">
        <f>BY164</f>
        <v>8885353.3900000006</v>
      </c>
      <c r="AD169" s="8"/>
      <c r="AE169" s="56">
        <v>44228</v>
      </c>
      <c r="AF169" s="25"/>
      <c r="AG169" s="26">
        <f>CC164</f>
        <v>8048274.9500000002</v>
      </c>
      <c r="AH169" s="8"/>
      <c r="AI169" s="56">
        <v>44197</v>
      </c>
      <c r="AJ169" s="25"/>
      <c r="AK169" s="26">
        <f>CG164</f>
        <v>8206672.0800000001</v>
      </c>
      <c r="AL169" s="8"/>
      <c r="AM169" s="56">
        <v>44166</v>
      </c>
      <c r="AN169" s="25"/>
      <c r="AO169" s="26">
        <f>CK164</f>
        <v>8089074.2800000003</v>
      </c>
      <c r="AP169" s="8"/>
      <c r="AQ169" s="56">
        <v>44136</v>
      </c>
      <c r="AR169" s="25"/>
      <c r="AS169" s="26">
        <f>CO164</f>
        <v>8753925.9199999999</v>
      </c>
      <c r="AT169" s="8"/>
      <c r="AU169" s="56">
        <v>44105</v>
      </c>
      <c r="AV169" s="25"/>
      <c r="AW169" s="26">
        <f>CS164</f>
        <v>10479821.57</v>
      </c>
      <c r="AX169" s="8"/>
      <c r="AY169" s="56">
        <v>44075</v>
      </c>
      <c r="AZ169" s="25"/>
      <c r="BA169" s="26">
        <f>CW164</f>
        <v>10735715.800000001</v>
      </c>
      <c r="BB169" s="8"/>
      <c r="BC169" s="56">
        <v>44044</v>
      </c>
      <c r="BD169" s="25"/>
      <c r="BE169" s="26">
        <v>8921047.4199999999</v>
      </c>
      <c r="BF169" s="8"/>
      <c r="BG169" s="56">
        <v>44013</v>
      </c>
      <c r="BH169" s="25"/>
      <c r="BI169" s="26">
        <v>8013133.5</v>
      </c>
      <c r="BJ169" s="8"/>
      <c r="BK169" s="56">
        <v>43983</v>
      </c>
      <c r="BL169" s="25"/>
      <c r="BM169" s="26">
        <v>8410092.0999999996</v>
      </c>
      <c r="BN169" s="8"/>
      <c r="BO169" s="56">
        <v>43952</v>
      </c>
      <c r="BP169" s="25"/>
      <c r="BQ169" s="26">
        <v>7357409.46</v>
      </c>
      <c r="BR169" s="8"/>
      <c r="BS169" s="56">
        <v>43922</v>
      </c>
      <c r="BT169" s="8"/>
      <c r="BU169" s="26">
        <v>7242792.5999999996</v>
      </c>
      <c r="BV169" s="8"/>
      <c r="BW169" s="56">
        <v>43891</v>
      </c>
      <c r="BX169" s="8"/>
      <c r="BY169" s="26">
        <v>8274238.25</v>
      </c>
      <c r="BZ169" s="8"/>
      <c r="CA169" s="56">
        <v>43862</v>
      </c>
      <c r="CB169" s="8"/>
      <c r="CC169" s="26">
        <v>7816491.7800000003</v>
      </c>
      <c r="CD169" s="8"/>
      <c r="CE169" s="56">
        <v>43831</v>
      </c>
      <c r="CF169" s="8"/>
      <c r="CG169" s="26">
        <v>9549176.5</v>
      </c>
      <c r="CH169" s="8"/>
      <c r="CI169" s="24" t="s">
        <v>59</v>
      </c>
      <c r="CJ169" s="8"/>
      <c r="CK169" s="26">
        <v>7917986.4299999997</v>
      </c>
      <c r="CL169" s="8"/>
      <c r="CM169" s="24" t="s">
        <v>58</v>
      </c>
      <c r="CN169" s="8"/>
      <c r="CO169" s="26">
        <v>9234830.9700000007</v>
      </c>
      <c r="CP169" s="8"/>
      <c r="CQ169" s="24" t="s">
        <v>57</v>
      </c>
      <c r="CR169" s="8"/>
      <c r="CS169" s="26">
        <v>10771315</v>
      </c>
      <c r="CT169" s="8"/>
      <c r="CU169" s="24" t="s">
        <v>55</v>
      </c>
      <c r="CV169" s="8"/>
      <c r="CW169" s="26">
        <v>9385087.1600000001</v>
      </c>
      <c r="CX169" s="8"/>
      <c r="CY169" s="24" t="s">
        <v>13</v>
      </c>
      <c r="CZ169" s="8"/>
      <c r="DA169" s="26">
        <v>8921047.4199999999</v>
      </c>
      <c r="DB169" s="8"/>
      <c r="DC169" s="24" t="s">
        <v>12</v>
      </c>
      <c r="DD169" s="8"/>
      <c r="DE169" s="26">
        <v>9207181.8000000007</v>
      </c>
      <c r="DF169" s="8"/>
      <c r="DG169" s="24" t="s">
        <v>11</v>
      </c>
      <c r="DH169" s="8"/>
      <c r="DI169" s="26">
        <v>8410092.0999999996</v>
      </c>
      <c r="DJ169" s="8"/>
      <c r="DK169" s="24" t="s">
        <v>2</v>
      </c>
      <c r="DL169" s="25"/>
      <c r="DM169" s="26">
        <v>7357409.46</v>
      </c>
      <c r="DN169" s="25"/>
      <c r="DO169" s="24" t="s">
        <v>10</v>
      </c>
      <c r="DP169" s="25"/>
      <c r="DQ169" s="26">
        <v>8511247.5600000005</v>
      </c>
      <c r="DR169" s="25"/>
      <c r="DS169" s="24" t="s">
        <v>9</v>
      </c>
      <c r="DT169" s="25"/>
      <c r="DU169" s="54">
        <v>7383250.1900000004</v>
      </c>
      <c r="DV169" s="25"/>
    </row>
    <row r="170" spans="1:126" ht="60" x14ac:dyDescent="0.25">
      <c r="A170" s="8"/>
      <c r="B170" s="8"/>
      <c r="C170" s="27" t="s">
        <v>44</v>
      </c>
      <c r="D170" s="8"/>
      <c r="E170" s="27" t="s">
        <v>43</v>
      </c>
      <c r="F170" s="8"/>
      <c r="G170" s="27" t="s">
        <v>45</v>
      </c>
      <c r="H170" s="8"/>
      <c r="I170" s="27" t="s">
        <v>43</v>
      </c>
      <c r="J170" s="8"/>
      <c r="K170" s="27" t="s">
        <v>45</v>
      </c>
      <c r="L170" s="8"/>
      <c r="M170" s="27" t="s">
        <v>43</v>
      </c>
      <c r="N170" s="8"/>
      <c r="O170" s="27" t="s">
        <v>45</v>
      </c>
      <c r="P170" s="8"/>
      <c r="Q170" s="27" t="s">
        <v>43</v>
      </c>
      <c r="R170" s="8"/>
      <c r="S170" s="27" t="s">
        <v>45</v>
      </c>
      <c r="T170" s="8"/>
      <c r="U170" s="27" t="s">
        <v>43</v>
      </c>
      <c r="V170" s="8"/>
      <c r="W170" s="27" t="s">
        <v>45</v>
      </c>
      <c r="X170" s="8"/>
      <c r="Y170" s="27" t="s">
        <v>43</v>
      </c>
      <c r="Z170" s="8"/>
      <c r="AA170" s="27" t="s">
        <v>45</v>
      </c>
      <c r="AB170" s="8"/>
      <c r="AC170" s="27" t="s">
        <v>43</v>
      </c>
      <c r="AD170" s="8"/>
      <c r="AE170" s="27" t="s">
        <v>45</v>
      </c>
      <c r="AF170" s="8"/>
      <c r="AG170" s="27" t="s">
        <v>43</v>
      </c>
      <c r="AH170" s="8"/>
      <c r="AI170" s="27" t="s">
        <v>45</v>
      </c>
      <c r="AJ170" s="8"/>
      <c r="AK170" s="27" t="s">
        <v>43</v>
      </c>
      <c r="AL170" s="8"/>
      <c r="AM170" s="27" t="s">
        <v>45</v>
      </c>
      <c r="AN170" s="8"/>
      <c r="AO170" s="27" t="s">
        <v>43</v>
      </c>
      <c r="AP170" s="8"/>
      <c r="AQ170" s="27" t="s">
        <v>45</v>
      </c>
      <c r="AR170" s="8"/>
      <c r="AS170" s="27" t="s">
        <v>43</v>
      </c>
      <c r="AT170" s="8"/>
      <c r="AU170" s="27" t="s">
        <v>45</v>
      </c>
      <c r="AV170" s="8"/>
      <c r="AW170" s="27" t="s">
        <v>43</v>
      </c>
      <c r="AX170" s="8"/>
      <c r="AY170" s="27" t="s">
        <v>45</v>
      </c>
      <c r="AZ170" s="8"/>
      <c r="BA170" s="27" t="s">
        <v>43</v>
      </c>
      <c r="BB170" s="8"/>
      <c r="BC170" s="27" t="s">
        <v>45</v>
      </c>
      <c r="BD170" s="8"/>
      <c r="BE170" s="27" t="s">
        <v>43</v>
      </c>
      <c r="BF170" s="8"/>
      <c r="BG170" s="27" t="s">
        <v>45</v>
      </c>
      <c r="BH170" s="8"/>
      <c r="BI170" s="27" t="s">
        <v>43</v>
      </c>
      <c r="BJ170" s="8"/>
      <c r="BK170" s="27" t="s">
        <v>45</v>
      </c>
      <c r="BL170" s="8"/>
      <c r="BM170" s="27" t="s">
        <v>43</v>
      </c>
      <c r="BN170" s="8"/>
      <c r="BO170" s="27" t="s">
        <v>45</v>
      </c>
      <c r="BP170" s="8"/>
      <c r="BQ170" s="27" t="s">
        <v>43</v>
      </c>
      <c r="BR170" s="8"/>
      <c r="BS170" s="27" t="s">
        <v>45</v>
      </c>
      <c r="BT170" s="8"/>
      <c r="BU170" s="27" t="s">
        <v>43</v>
      </c>
      <c r="BV170" s="8"/>
      <c r="BW170" s="27" t="s">
        <v>45</v>
      </c>
      <c r="BX170" s="8"/>
      <c r="BY170" s="27" t="s">
        <v>43</v>
      </c>
      <c r="BZ170" s="8"/>
      <c r="CA170" s="27" t="s">
        <v>45</v>
      </c>
      <c r="CB170" s="8"/>
      <c r="CC170" s="27" t="s">
        <v>43</v>
      </c>
      <c r="CD170" s="8"/>
      <c r="CE170" s="27" t="s">
        <v>45</v>
      </c>
      <c r="CF170" s="8"/>
      <c r="CG170" s="27" t="s">
        <v>43</v>
      </c>
      <c r="CH170" s="8"/>
      <c r="CI170" s="27" t="s">
        <v>45</v>
      </c>
      <c r="CJ170" s="8"/>
      <c r="CK170" s="27" t="s">
        <v>43</v>
      </c>
      <c r="CL170" s="8"/>
      <c r="CM170" s="27" t="s">
        <v>45</v>
      </c>
      <c r="CN170" s="8"/>
      <c r="CO170" s="27" t="s">
        <v>43</v>
      </c>
      <c r="CP170" s="8"/>
      <c r="CQ170" s="27" t="s">
        <v>45</v>
      </c>
      <c r="CR170" s="8"/>
      <c r="CS170" s="27" t="s">
        <v>43</v>
      </c>
      <c r="CT170" s="8"/>
      <c r="CU170" s="27" t="s">
        <v>45</v>
      </c>
      <c r="CV170" s="8"/>
      <c r="CW170" s="27" t="s">
        <v>43</v>
      </c>
      <c r="CX170" s="8"/>
      <c r="CY170" s="27" t="s">
        <v>45</v>
      </c>
      <c r="CZ170" s="8"/>
      <c r="DA170" s="27" t="s">
        <v>43</v>
      </c>
      <c r="DB170" s="8"/>
      <c r="DC170" s="27" t="s">
        <v>45</v>
      </c>
      <c r="DD170" s="8"/>
      <c r="DE170" s="27" t="s">
        <v>43</v>
      </c>
      <c r="DF170" s="8"/>
      <c r="DG170" s="27" t="s">
        <v>45</v>
      </c>
      <c r="DH170" s="8"/>
      <c r="DI170" s="27" t="s">
        <v>43</v>
      </c>
      <c r="DJ170" s="8"/>
      <c r="DK170" s="27" t="s">
        <v>45</v>
      </c>
      <c r="DL170" s="25"/>
      <c r="DM170" s="27" t="s">
        <v>43</v>
      </c>
      <c r="DN170" s="25"/>
      <c r="DO170" s="27" t="s">
        <v>45</v>
      </c>
      <c r="DP170" s="25"/>
      <c r="DQ170" s="27" t="s">
        <v>43</v>
      </c>
      <c r="DR170" s="25"/>
      <c r="DS170" s="27" t="s">
        <v>45</v>
      </c>
      <c r="DT170" s="25"/>
      <c r="DU170" s="27" t="s">
        <v>43</v>
      </c>
      <c r="DV170" s="25"/>
    </row>
    <row r="171" spans="1:126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25"/>
      <c r="DD171" s="8"/>
      <c r="DE171" s="25"/>
      <c r="DF171" s="8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</row>
    <row r="172" spans="1:126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</sheetData>
  <pageMargins left="0.7" right="0.7" top="0.64" bottom="0.64" header="0.3" footer="0.3"/>
  <pageSetup scale="67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QXAXS7VD5RUN-1176138465-63801</_dlc_DocId>
    <_dlc_DocIdUrl xmlns="1fb3335c-30d7-4bba-904e-f5536abc823a">
      <Url>http://intranet/s/finance/_layouts/15/DocIdRedir.aspx?ID=QXAXS7VD5RUN-1176138465-63801</Url>
      <Description>QXAXS7VD5RUN-1176138465-63801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498F9-0BF8-40BA-A2B0-597FB2C476C5}">
  <ds:schemaRefs>
    <ds:schemaRef ds:uri="http://schemas.microsoft.com/office/2006/documentManagement/types"/>
    <ds:schemaRef ds:uri="8609ce63-d02d-43da-b3f8-4545fdb1b45a"/>
    <ds:schemaRef ds:uri="1fb3335c-30d7-4bba-904e-f5536abc823a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2022-09-09T15:43:41Z</cp:lastPrinted>
  <dcterms:created xsi:type="dcterms:W3CDTF">2020-04-08T14:34:01Z</dcterms:created>
  <dcterms:modified xsi:type="dcterms:W3CDTF">2022-10-11T13:18:06Z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26eddc4d-076f-45ee-8bcc-afdfd1f4a8fa</vt:lpwstr>
  </property>
  <property fmtid="{D5CDD505-2E9C-101B-9397-08002B2CF9AE}" pid="4" name="SS Version">
    <vt:lpwstr>21.4</vt:lpwstr>
  </property>
</Properties>
</file>