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B2657B5C-A0ED-43A5-B629-F71E60ECF1F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Input'!$A$1:$H$59</definedName>
    <definedName name="_xlnm.Print_Area" localSheetId="2">'Financial Input'!$A$1:$P$163</definedName>
    <definedName name="_xlnm.Print_Area" localSheetId="0">Summary!$B$4:$BN$37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5" l="1"/>
  <c r="BN33" i="4"/>
  <c r="BN35" i="4" s="1"/>
  <c r="BN32" i="4"/>
  <c r="BO34" i="4"/>
  <c r="BN34" i="4"/>
  <c r="C124" i="4"/>
  <c r="B124" i="4"/>
  <c r="BO33" i="4" s="1"/>
  <c r="B92" i="4"/>
  <c r="BO32" i="4" s="1"/>
  <c r="C92" i="4"/>
  <c r="C46" i="3"/>
  <c r="B46" i="3"/>
  <c r="E160" i="5"/>
  <c r="BM34" i="4"/>
  <c r="BL34" i="4"/>
  <c r="C123" i="4"/>
  <c r="BL33" i="4" s="1"/>
  <c r="B123" i="4"/>
  <c r="BM33" i="4" s="1"/>
  <c r="B91" i="4"/>
  <c r="BM32" i="4" s="1"/>
  <c r="C45" i="3"/>
  <c r="B45" i="3"/>
  <c r="C91" i="4" s="1"/>
  <c r="BL32" i="4" s="1"/>
  <c r="I160" i="5"/>
  <c r="O11" i="5"/>
  <c r="BK34" i="4"/>
  <c r="BJ34" i="4"/>
  <c r="B122" i="4"/>
  <c r="BK33" i="4" s="1"/>
  <c r="B90" i="4"/>
  <c r="BK32" i="4" s="1"/>
  <c r="C44" i="3"/>
  <c r="C122" i="4" s="1"/>
  <c r="BJ33" i="4" s="1"/>
  <c r="B44" i="3"/>
  <c r="C90" i="4" s="1"/>
  <c r="BJ32" i="4" s="1"/>
  <c r="M160" i="5"/>
  <c r="BO35" i="4" l="1"/>
  <c r="BN36" i="4" s="1"/>
  <c r="BL35" i="4"/>
  <c r="BM35" i="4"/>
  <c r="BL36" i="4" s="1"/>
  <c r="BK35" i="4"/>
  <c r="BJ35" i="4"/>
  <c r="BJ36" i="4" l="1"/>
  <c r="O14" i="5"/>
  <c r="BI34" i="4"/>
  <c r="BH34" i="4"/>
  <c r="B121" i="4"/>
  <c r="BI33" i="4" s="1"/>
  <c r="B89" i="4"/>
  <c r="BI32" i="4" s="1"/>
  <c r="BI35" i="4" l="1"/>
  <c r="C43" i="3" l="1"/>
  <c r="C121" i="4" s="1"/>
  <c r="BH33" i="4" s="1"/>
  <c r="B43" i="3"/>
  <c r="C89" i="4" s="1"/>
  <c r="BH32" i="4" s="1"/>
  <c r="Q160" i="5"/>
  <c r="BH35" i="4" l="1"/>
  <c r="BH36" i="4" s="1"/>
  <c r="O17" i="5"/>
  <c r="BG34" i="4"/>
  <c r="BF34" i="4"/>
  <c r="B120" i="4"/>
  <c r="BG33" i="4" s="1"/>
  <c r="B88" i="4"/>
  <c r="BG32" i="4" s="1"/>
  <c r="BG35" i="4" l="1"/>
  <c r="C42" i="3"/>
  <c r="C120" i="4" s="1"/>
  <c r="BF33" i="4" s="1"/>
  <c r="B42" i="3"/>
  <c r="C88" i="4" s="1"/>
  <c r="BF32" i="4" s="1"/>
  <c r="BF35" i="4" s="1"/>
  <c r="U160" i="5"/>
  <c r="BF36" i="4" l="1"/>
  <c r="O20" i="5"/>
  <c r="BE34" i="4"/>
  <c r="BD34" i="4"/>
  <c r="B119" i="4"/>
  <c r="BE33" i="4" s="1"/>
  <c r="B87" i="4"/>
  <c r="BE32" i="4" s="1"/>
  <c r="C41" i="3"/>
  <c r="C119" i="4" s="1"/>
  <c r="BD33" i="4" s="1"/>
  <c r="B41" i="3"/>
  <c r="C87" i="4" s="1"/>
  <c r="BD32" i="4" s="1"/>
  <c r="BE35" i="4" l="1"/>
  <c r="BD35" i="4"/>
  <c r="BD36" i="4" l="1"/>
  <c r="Y160" i="5"/>
  <c r="O23" i="5"/>
  <c r="BC34" i="4" l="1"/>
  <c r="BB34" i="4"/>
  <c r="C118" i="4"/>
  <c r="BB33" i="4" s="1"/>
  <c r="B118" i="4"/>
  <c r="BC33" i="4" s="1"/>
  <c r="C86" i="4"/>
  <c r="BB32" i="4" s="1"/>
  <c r="B86" i="4"/>
  <c r="BC32" i="4" s="1"/>
  <c r="BB35" i="4" l="1"/>
  <c r="BC35" i="4"/>
  <c r="BB36" i="4" s="1"/>
  <c r="AC160" i="5" l="1"/>
  <c r="O26" i="5" l="1"/>
  <c r="BA34" i="4"/>
  <c r="AZ34" i="4"/>
  <c r="C117" i="4"/>
  <c r="AZ33" i="4" s="1"/>
  <c r="B117" i="4"/>
  <c r="BA33" i="4" s="1"/>
  <c r="C85" i="4"/>
  <c r="AZ32" i="4" s="1"/>
  <c r="B85" i="4"/>
  <c r="BA32" i="4" s="1"/>
  <c r="BA35" i="4" s="1"/>
  <c r="AG160" i="5"/>
  <c r="AZ35" i="4" l="1"/>
  <c r="AZ36" i="4" s="1"/>
  <c r="O29" i="5" l="1"/>
  <c r="C116" i="4"/>
  <c r="AX33" i="4" s="1"/>
  <c r="B116" i="4"/>
  <c r="AY33" i="4" s="1"/>
  <c r="C84" i="4"/>
  <c r="AX32" i="4" s="1"/>
  <c r="B84" i="4"/>
  <c r="AY32" i="4" s="1"/>
  <c r="AY34" i="4"/>
  <c r="AX34" i="4"/>
  <c r="AK160" i="5"/>
  <c r="AX35" i="4" l="1"/>
  <c r="AY35" i="4"/>
  <c r="AX36" i="4" l="1"/>
  <c r="O32" i="5" l="1"/>
  <c r="AW34" i="4" l="1"/>
  <c r="AV34" i="4"/>
  <c r="C115" i="4"/>
  <c r="AV33" i="4" s="1"/>
  <c r="B115" i="4"/>
  <c r="AW33" i="4" s="1"/>
  <c r="C83" i="4"/>
  <c r="AV32" i="4" s="1"/>
  <c r="B83" i="4"/>
  <c r="AW32" i="4" s="1"/>
  <c r="AW35" i="4" l="1"/>
  <c r="AV35" i="4"/>
  <c r="AO160" i="5"/>
  <c r="AV36" i="4" l="1"/>
  <c r="O35" i="5"/>
  <c r="AU34" i="4"/>
  <c r="AT34" i="4"/>
  <c r="B114" i="4"/>
  <c r="AU33" i="4" s="1"/>
  <c r="C114" i="4"/>
  <c r="AT33" i="4" s="1"/>
  <c r="B82" i="4"/>
  <c r="AU32" i="4" s="1"/>
  <c r="AU35" i="4" s="1"/>
  <c r="C82" i="4"/>
  <c r="AT32" i="4" s="1"/>
  <c r="AT35" i="4" l="1"/>
  <c r="AT36" i="4" s="1"/>
  <c r="O38" i="5" l="1"/>
  <c r="C113" i="4"/>
  <c r="AR33" i="4" s="1"/>
  <c r="B113" i="4"/>
  <c r="AS33" i="4" s="1"/>
  <c r="C81" i="4"/>
  <c r="AR32" i="4" s="1"/>
  <c r="B81" i="4"/>
  <c r="AS32" i="4" s="1"/>
  <c r="AS34" i="4"/>
  <c r="AR34" i="4"/>
  <c r="AS35" i="4" l="1"/>
  <c r="AR35" i="4"/>
  <c r="AR36" i="4" l="1"/>
  <c r="O41" i="5" l="1"/>
  <c r="AQ34" i="4"/>
  <c r="AP34" i="4"/>
  <c r="C112" i="4"/>
  <c r="AP33" i="4" s="1"/>
  <c r="B112" i="4"/>
  <c r="AQ33" i="4" s="1"/>
  <c r="C80" i="4"/>
  <c r="AP32" i="4" s="1"/>
  <c r="AP35" i="4" s="1"/>
  <c r="B80" i="4"/>
  <c r="AQ32" i="4" s="1"/>
  <c r="AQ35" i="4" l="1"/>
  <c r="AP36" i="4" s="1"/>
  <c r="O44" i="5" l="1"/>
  <c r="AO34" i="4"/>
  <c r="AN34" i="4"/>
  <c r="C111" i="4"/>
  <c r="AN33" i="4" s="1"/>
  <c r="B111" i="4"/>
  <c r="AO33" i="4" s="1"/>
  <c r="C79" i="4"/>
  <c r="AN32" i="4" s="1"/>
  <c r="B79" i="4"/>
  <c r="AO32" i="4" s="1"/>
  <c r="AN35" i="4" l="1"/>
  <c r="AO35" i="4"/>
  <c r="AN36" i="4" l="1"/>
  <c r="O47" i="5"/>
  <c r="C2" i="4"/>
  <c r="C110" i="4"/>
  <c r="AL33" i="4" s="1"/>
  <c r="B110" i="4"/>
  <c r="AM33" i="4" s="1"/>
  <c r="C78" i="4"/>
  <c r="AL32" i="4" s="1"/>
  <c r="B78" i="4"/>
  <c r="AM32" i="4" s="1"/>
  <c r="AM34" i="4"/>
  <c r="AL34" i="4"/>
  <c r="AL35" i="4" l="1"/>
  <c r="O50" i="5"/>
  <c r="B109" i="4"/>
  <c r="AK33" i="4" s="1"/>
  <c r="C109" i="4"/>
  <c r="AJ33" i="4" s="1"/>
  <c r="B77" i="4"/>
  <c r="AK32" i="4" s="1"/>
  <c r="C77" i="4"/>
  <c r="AJ32" i="4" s="1"/>
  <c r="AK34" i="4"/>
  <c r="AJ34" i="4"/>
  <c r="AJ35" i="4" l="1"/>
  <c r="D77" i="4"/>
  <c r="D109" i="4"/>
  <c r="O53" i="5"/>
  <c r="O56" i="5"/>
  <c r="AM35" i="4" l="1"/>
  <c r="AL36" i="4" s="1"/>
  <c r="B108" i="4"/>
  <c r="B76" i="4"/>
  <c r="AI32" i="4" s="1"/>
  <c r="AI34" i="4"/>
  <c r="AH34" i="4"/>
  <c r="C30" i="3"/>
  <c r="C108" i="4" s="1"/>
  <c r="AH33" i="4" s="1"/>
  <c r="B30" i="3"/>
  <c r="C76" i="4" s="1"/>
  <c r="AH32" i="4" s="1"/>
  <c r="D108" i="4" l="1"/>
  <c r="D76" i="4"/>
  <c r="AK35" i="4" s="1"/>
  <c r="AJ36" i="4" s="1"/>
  <c r="AI33" i="4"/>
  <c r="AH35" i="4"/>
  <c r="O92" i="5" l="1"/>
  <c r="C107" i="4" l="1"/>
  <c r="AF33" i="4" s="1"/>
  <c r="B107" i="4"/>
  <c r="AG33" i="4" s="1"/>
  <c r="C75" i="4"/>
  <c r="AF32" i="4" s="1"/>
  <c r="B75" i="4"/>
  <c r="AG32" i="4" s="1"/>
  <c r="AG34" i="4"/>
  <c r="AF34" i="4"/>
  <c r="D75" i="4" l="1"/>
  <c r="D107" i="4"/>
  <c r="AF35" i="4"/>
  <c r="AI35" i="4" l="1"/>
  <c r="AH36" i="4" s="1"/>
  <c r="O95" i="5"/>
  <c r="O59" i="5"/>
  <c r="C106" i="4" l="1"/>
  <c r="AD33" i="4" s="1"/>
  <c r="B106" i="4"/>
  <c r="AE33" i="4" s="1"/>
  <c r="C74" i="4"/>
  <c r="AD32" i="4" s="1"/>
  <c r="B74" i="4"/>
  <c r="AE32" i="4" s="1"/>
  <c r="AE34" i="4"/>
  <c r="AD34" i="4"/>
  <c r="D106" i="4" l="1"/>
  <c r="D74" i="4"/>
  <c r="AG35" i="4" s="1"/>
  <c r="AF36" i="4" s="1"/>
  <c r="AD35" i="4"/>
  <c r="O98" i="5" l="1"/>
  <c r="O62" i="5"/>
  <c r="C105" i="4" l="1"/>
  <c r="AB33" i="4" s="1"/>
  <c r="B105" i="4"/>
  <c r="AC33" i="4" s="1"/>
  <c r="C73" i="4"/>
  <c r="AB32" i="4" s="1"/>
  <c r="B73" i="4"/>
  <c r="AC32" i="4" s="1"/>
  <c r="AC34" i="4"/>
  <c r="AB34" i="4"/>
  <c r="D73" i="4" l="1"/>
  <c r="D105" i="4"/>
  <c r="AB35" i="4"/>
  <c r="AE35" i="4" l="1"/>
  <c r="AD36" i="4" s="1"/>
  <c r="O101" i="5"/>
  <c r="O65" i="5"/>
  <c r="AA34" i="4" l="1"/>
  <c r="Z34" i="4"/>
  <c r="Y34" i="4"/>
  <c r="X34" i="4"/>
  <c r="C104" i="4" l="1"/>
  <c r="Z33" i="4" s="1"/>
  <c r="B104" i="4"/>
  <c r="AA33" i="4" s="1"/>
  <c r="C72" i="4"/>
  <c r="Z32" i="4" s="1"/>
  <c r="B72" i="4"/>
  <c r="AA32" i="4" s="1"/>
  <c r="AA35" i="4" l="1"/>
  <c r="Z35" i="4"/>
  <c r="D72" i="4"/>
  <c r="D104" i="4"/>
  <c r="O104" i="5"/>
  <c r="Z36" i="4" l="1"/>
  <c r="AC35" i="4"/>
  <c r="AB36" i="4" s="1"/>
  <c r="O68" i="5"/>
  <c r="C103" i="4" l="1"/>
  <c r="X33" i="4" s="1"/>
  <c r="B103" i="4"/>
  <c r="C71" i="4"/>
  <c r="X32" i="4" s="1"/>
  <c r="B71" i="4"/>
  <c r="X35" i="4" l="1"/>
  <c r="D103" i="4"/>
  <c r="Y33" i="4"/>
  <c r="D71" i="4"/>
  <c r="Y32" i="4"/>
  <c r="O107" i="5"/>
  <c r="O71" i="5"/>
  <c r="Y35" i="4" l="1"/>
  <c r="X36" i="4" s="1"/>
  <c r="O110" i="5"/>
  <c r="O74" i="5"/>
  <c r="O113" i="5" l="1"/>
  <c r="O77" i="5"/>
  <c r="I116" i="5" l="1"/>
  <c r="O116" i="5" l="1"/>
  <c r="O80" i="5"/>
  <c r="M122" i="5" l="1"/>
  <c r="O122" i="5" s="1"/>
  <c r="O86" i="5"/>
  <c r="M125" i="5" l="1"/>
  <c r="O125" i="5" l="1"/>
  <c r="O119" i="5"/>
  <c r="O89" i="5"/>
  <c r="O83" i="5"/>
  <c r="B50" i="3" l="1"/>
  <c r="A52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C128" i="4"/>
  <c r="B128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97" i="4"/>
  <c r="C98" i="4"/>
  <c r="C99" i="4"/>
  <c r="C100" i="4"/>
  <c r="C101" i="4"/>
  <c r="C102" i="4"/>
  <c r="C96" i="4"/>
  <c r="B97" i="4"/>
  <c r="B98" i="4"/>
  <c r="B99" i="4"/>
  <c r="B100" i="4"/>
  <c r="B101" i="4"/>
  <c r="B102" i="4"/>
  <c r="B96" i="4"/>
  <c r="C5" i="3"/>
  <c r="B35" i="4" l="1"/>
  <c r="A126" i="4" l="1"/>
  <c r="B34" i="4" s="1"/>
  <c r="A94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96" i="4"/>
  <c r="D134" i="4"/>
  <c r="D133" i="4"/>
  <c r="D130" i="4"/>
  <c r="D129" i="4"/>
  <c r="D132" i="4"/>
  <c r="D128" i="4"/>
  <c r="D131" i="4"/>
  <c r="D99" i="4"/>
  <c r="D64" i="4"/>
  <c r="D102" i="4"/>
  <c r="D98" i="4"/>
  <c r="D101" i="4"/>
  <c r="D97" i="4"/>
  <c r="D100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sharedStrings.xml><?xml version="1.0" encoding="utf-8"?>
<sst xmlns="http://schemas.openxmlformats.org/spreadsheetml/2006/main" count="566" uniqueCount="65">
  <si>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</si>
  <si>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</si>
  <si>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</si>
  <si>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</si>
  <si>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</si>
  <si>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</si>
  <si>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</si>
  <si>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</si>
  <si>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</si>
  <si>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</si>
  <si>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</si>
  <si>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</si>
  <si>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</si>
  <si>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</si>
  <si>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</si>
  <si>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</si>
  <si>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</si>
  <si>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</si>
  <si>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</si>
  <si>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</si>
  <si>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</si>
  <si>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</si>
  <si>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</si>
  <si>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</si>
  <si>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</si>
  <si>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</si>
  <si>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</si>
  <si>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</si>
  <si>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</si>
  <si>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</si>
  <si>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</si>
  <si>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</si>
  <si>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</si>
  <si>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</si>
  <si>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</si>
  <si>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</si>
  <si>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</si>
  <si>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</si>
  <si>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</si>
  <si>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</si>
  <si>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</si>
  <si>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</si>
  <si>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</si>
  <si>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</si>
  <si>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</si>
  <si>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</si>
  <si>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</si>
  <si>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</si>
  <si>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</si>
  <si>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</si>
  <si>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</si>
  <si>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</si>
  <si>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</si>
  <si>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</si>
  <si>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</si>
  <si>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</si>
  <si>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</si>
  <si>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</si>
  <si>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</si>
  <si>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</si>
  <si>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</si>
  <si>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(2022)</t>
  </si>
  <si>
    <t>Prior Year (2021)</t>
  </si>
  <si>
    <t>Excludes Y/E Audit Adjs</t>
  </si>
  <si>
    <t>Excludes Y/E audit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</si>
</sst>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0" fontId="2" fillId="0" borderId="0" xfId="0" applyFont="1"/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995023621710179E-2"/>
          <c:y val="0.15027791650466252"/>
          <c:w val="0.96054261014597309"/>
          <c:h val="0.612391201496968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Summary!$A$81:$A$92</c:f>
              <c:numCache>
                <c:formatCode>[$-409]mmmm\-yy;@</c:formatCode>
                <c:ptCount val="1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</c:numCache>
            </c:numRef>
          </c:cat>
          <c:val>
            <c:numRef>
              <c:f>Summary!$C$81:$C$92</c:f>
              <c:numCache>
                <c:formatCode>_(* #,##0_);_(* \(#,##0\);_(* "-"??_);_(@_)</c:formatCode>
                <c:ptCount val="12"/>
                <c:pt idx="0">
                  <c:v>920418.72301837278</c:v>
                </c:pt>
                <c:pt idx="1">
                  <c:v>1034271.2414698163</c:v>
                </c:pt>
                <c:pt idx="2">
                  <c:v>795392.36482939636</c:v>
                </c:pt>
                <c:pt idx="3">
                  <c:v>913450.31758530182</c:v>
                </c:pt>
                <c:pt idx="4">
                  <c:v>796803.85039370076</c:v>
                </c:pt>
                <c:pt idx="5">
                  <c:v>575698.99212598428</c:v>
                </c:pt>
                <c:pt idx="6">
                  <c:v>574964.40682414698</c:v>
                </c:pt>
                <c:pt idx="7">
                  <c:v>591912.62729658792</c:v>
                </c:pt>
                <c:pt idx="8">
                  <c:v>545392.6902887139</c:v>
                </c:pt>
                <c:pt idx="9">
                  <c:v>533967.42257217842</c:v>
                </c:pt>
                <c:pt idx="10">
                  <c:v>591911.75328083988</c:v>
                </c:pt>
                <c:pt idx="11">
                  <c:v>587861.26509186346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Summary!$A$81:$A$92</c:f>
              <c:numCache>
                <c:formatCode>[$-409]mmmm\-yy;@</c:formatCode>
                <c:ptCount val="1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</c:numCache>
            </c:numRef>
          </c:cat>
          <c:val>
            <c:numRef>
              <c:f>Summary!$B$81:$B$92</c:f>
              <c:numCache>
                <c:formatCode>_(* #,##0_);_(* \(#,##0\);_(* "-"??_);_(@_)</c:formatCode>
                <c:ptCount val="12"/>
                <c:pt idx="0">
                  <c:v>764849.56692913384</c:v>
                </c:pt>
                <c:pt idx="1">
                  <c:v>637451.79002624669</c:v>
                </c:pt>
                <c:pt idx="2">
                  <c:v>715703.43307086616</c:v>
                </c:pt>
                <c:pt idx="3">
                  <c:v>802383.88188976375</c:v>
                </c:pt>
                <c:pt idx="4">
                  <c:v>904247.35170603672</c:v>
                </c:pt>
                <c:pt idx="5">
                  <c:v>746791.48818897631</c:v>
                </c:pt>
                <c:pt idx="6">
                  <c:v>670556.39370078733</c:v>
                </c:pt>
                <c:pt idx="7">
                  <c:v>589693.82152230968</c:v>
                </c:pt>
                <c:pt idx="8">
                  <c:v>650741.30708661408</c:v>
                </c:pt>
                <c:pt idx="9">
                  <c:v>560920.54068241466</c:v>
                </c:pt>
                <c:pt idx="10">
                  <c:v>528033</c:v>
                </c:pt>
                <c:pt idx="11">
                  <c:v>605957.15787142736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Summary!$A$113:$A$124</c:f>
              <c:numCache>
                <c:formatCode>[$-409]mmmm\-yy;@</c:formatCode>
                <c:ptCount val="1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</c:numCache>
            </c:numRef>
          </c:cat>
          <c:val>
            <c:numRef>
              <c:f>Summary!$C$113:$C$124</c:f>
              <c:numCache>
                <c:formatCode>_(* #,##0_);_(* \(#,##0\);_(* "-"??_);_(@_)</c:formatCode>
                <c:ptCount val="12"/>
                <c:pt idx="0">
                  <c:v>394304.31583341857</c:v>
                </c:pt>
                <c:pt idx="1">
                  <c:v>522963.47317457787</c:v>
                </c:pt>
                <c:pt idx="2">
                  <c:v>416886.62917591253</c:v>
                </c:pt>
                <c:pt idx="3">
                  <c:v>379515</c:v>
                </c:pt>
                <c:pt idx="4">
                  <c:v>434815</c:v>
                </c:pt>
                <c:pt idx="5">
                  <c:v>342584.59396698955</c:v>
                </c:pt>
                <c:pt idx="6">
                  <c:v>322657.16013609688</c:v>
                </c:pt>
                <c:pt idx="7">
                  <c:v>354041</c:v>
                </c:pt>
                <c:pt idx="8">
                  <c:v>313343</c:v>
                </c:pt>
                <c:pt idx="9">
                  <c:v>329084.72175779555</c:v>
                </c:pt>
                <c:pt idx="10">
                  <c:v>353085</c:v>
                </c:pt>
                <c:pt idx="11">
                  <c:v>353141.44209072087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Summary!$A$113:$A$124</c:f>
              <c:numCache>
                <c:formatCode>[$-409]mmmm\-yy;@</c:formatCode>
                <c:ptCount val="1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</c:numCache>
            </c:numRef>
          </c:cat>
          <c:val>
            <c:numRef>
              <c:f>Summary!$B$113:$B$124</c:f>
              <c:numCache>
                <c:formatCode>_(* #,##0_);_(* \(#,##0\);_(* "-"??_);_(@_)</c:formatCode>
                <c:ptCount val="12"/>
                <c:pt idx="0">
                  <c:v>414577.11209905299</c:v>
                </c:pt>
                <c:pt idx="1">
                  <c:v>407774.9945435758</c:v>
                </c:pt>
                <c:pt idx="2">
                  <c:v>434192.44249497633</c:v>
                </c:pt>
                <c:pt idx="3">
                  <c:v>477878.52565927163</c:v>
                </c:pt>
                <c:pt idx="4">
                  <c:v>552599.69820683391</c:v>
                </c:pt>
                <c:pt idx="5">
                  <c:v>436956.78427634295</c:v>
                </c:pt>
                <c:pt idx="6">
                  <c:v>364164.01870651467</c:v>
                </c:pt>
                <c:pt idx="7">
                  <c:v>377149.36878192559</c:v>
                </c:pt>
                <c:pt idx="8">
                  <c:v>432270.79827881866</c:v>
                </c:pt>
                <c:pt idx="9">
                  <c:v>376255.78365392366</c:v>
                </c:pt>
                <c:pt idx="10">
                  <c:v>354792</c:v>
                </c:pt>
                <c:pt idx="11">
                  <c:v>367009.66570882947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Summary!$A$126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Summary!$A$128:$A$134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Summary!$C$128:$C$134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Summary!$A$128:$A$134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Summary!$B$128:$B$134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74083</xdr:rowOff>
    </xdr:from>
    <xdr:to>
      <xdr:col>67</xdr:col>
      <xdr:colOff>232833</xdr:colOff>
      <xdr:row>18</xdr:row>
      <xdr:rowOff>169335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52</xdr:col>
      <xdr:colOff>385234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52</xdr:col>
      <xdr:colOff>353483</xdr:colOff>
      <xdr:row>19</xdr:row>
      <xdr:rowOff>9003</xdr:rowOff>
    </xdr:from>
    <xdr:to>
      <xdr:col>59</xdr:col>
      <xdr:colOff>531283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59</xdr:col>
      <xdr:colOff>511178</xdr:colOff>
      <xdr:row>19</xdr:row>
      <xdr:rowOff>15354</xdr:rowOff>
    </xdr:from>
    <xdr:to>
      <xdr:col>67</xdr:col>
      <xdr:colOff>232833</xdr:colOff>
      <xdr:row>30</xdr:row>
      <xdr:rowOff>15355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3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hidden="1" customWidth="1"/>
    <col min="35" max="35" width="10.85546875" style="30" hidden="1" customWidth="1"/>
    <col min="36" max="36" width="9.42578125" style="30" hidden="1" customWidth="1"/>
    <col min="37" max="38" width="10.42578125" style="30" hidden="1" customWidth="1"/>
    <col min="39" max="39" width="10.140625" style="30" hidden="1" customWidth="1"/>
    <col min="40" max="40" width="10.28515625" style="30" hidden="1" customWidth="1"/>
    <col min="41" max="41" width="9.42578125" style="30" hidden="1" customWidth="1"/>
    <col min="42" max="43" width="9.5703125" style="30" hidden="1" customWidth="1"/>
    <col min="44" max="49" width="11.140625" style="30" hidden="1" customWidth="1"/>
    <col min="50" max="53" width="11.140625" style="30" bestFit="1" customWidth="1"/>
    <col min="54" max="54" width="9.5703125" style="30" bestFit="1" customWidth="1"/>
    <col min="55" max="55" width="10.85546875" style="30" customWidth="1"/>
    <col min="56" max="56" width="9.5703125" style="30" bestFit="1" customWidth="1"/>
    <col min="57" max="57" width="11.140625" style="30" bestFit="1" customWidth="1"/>
    <col min="58" max="60" width="9.5703125" style="30" bestFit="1" customWidth="1"/>
    <col min="61" max="61" width="11.140625" style="30" bestFit="1" customWidth="1"/>
    <col min="64" max="67" width="10.7109375" customWidth="1"/>
    <col min="68" max="68" width="3.5703125" customWidth="1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2" t="str">
        <f>'Demand Input'!C8</f>
        <v>Narragansett Bay Commission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6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68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6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6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6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68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68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6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68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68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68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68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6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6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68" x14ac:dyDescent="0.25">
      <c r="A31" s="28"/>
      <c r="B31" s="12" t="s">
        <v>23</v>
      </c>
      <c r="C31" s="10"/>
      <c r="D31" s="63" t="s">
        <v>8</v>
      </c>
      <c r="E31" s="63"/>
      <c r="F31" s="15"/>
      <c r="G31" s="63" t="s">
        <v>9</v>
      </c>
      <c r="H31" s="63"/>
      <c r="I31" s="15"/>
      <c r="J31" s="63" t="s">
        <v>10</v>
      </c>
      <c r="K31" s="63"/>
      <c r="L31" s="15"/>
      <c r="M31" s="63" t="s">
        <v>2</v>
      </c>
      <c r="N31" s="63"/>
      <c r="O31" s="15"/>
      <c r="P31" s="63" t="s">
        <v>11</v>
      </c>
      <c r="Q31" s="63"/>
      <c r="R31" s="15"/>
      <c r="S31" s="63" t="s">
        <v>12</v>
      </c>
      <c r="T31" s="63"/>
      <c r="U31" s="15"/>
      <c r="V31" s="63" t="s">
        <v>13</v>
      </c>
      <c r="W31" s="63"/>
      <c r="X31" s="63" t="s">
        <v>55</v>
      </c>
      <c r="Y31" s="63"/>
      <c r="Z31" s="63" t="s">
        <v>57</v>
      </c>
      <c r="AA31" s="63"/>
      <c r="AB31" s="63" t="s">
        <v>58</v>
      </c>
      <c r="AC31" s="63"/>
      <c r="AD31" s="63" t="s">
        <v>59</v>
      </c>
      <c r="AE31" s="63"/>
      <c r="AF31" s="60">
        <v>44197</v>
      </c>
      <c r="AG31" s="60"/>
      <c r="AH31" s="60">
        <v>44228</v>
      </c>
      <c r="AI31" s="60"/>
      <c r="AJ31" s="60">
        <v>44256</v>
      </c>
      <c r="AK31" s="60"/>
      <c r="AL31" s="60">
        <v>44287</v>
      </c>
      <c r="AM31" s="60"/>
      <c r="AN31" s="60">
        <v>44317</v>
      </c>
      <c r="AO31" s="60"/>
      <c r="AP31" s="60">
        <v>44348</v>
      </c>
      <c r="AQ31" s="60"/>
      <c r="AR31" s="60">
        <v>44378</v>
      </c>
      <c r="AS31" s="60"/>
      <c r="AT31" s="60">
        <v>44409</v>
      </c>
      <c r="AU31" s="60"/>
      <c r="AV31" s="60">
        <v>44440</v>
      </c>
      <c r="AW31" s="60"/>
      <c r="AX31" s="60">
        <v>44470</v>
      </c>
      <c r="AY31" s="60"/>
      <c r="AZ31" s="60">
        <v>44501</v>
      </c>
      <c r="BA31" s="60"/>
      <c r="BB31" s="60">
        <v>44531</v>
      </c>
      <c r="BC31" s="60"/>
      <c r="BD31" s="60">
        <v>44562</v>
      </c>
      <c r="BE31" s="60"/>
      <c r="BF31" s="60">
        <v>44593</v>
      </c>
      <c r="BG31" s="60"/>
      <c r="BH31" s="60">
        <v>44621</v>
      </c>
      <c r="BI31" s="60"/>
      <c r="BJ31" s="60">
        <v>44652</v>
      </c>
      <c r="BK31" s="60"/>
      <c r="BL31" s="60">
        <v>44682</v>
      </c>
      <c r="BM31" s="60"/>
      <c r="BN31" s="65">
        <v>44713</v>
      </c>
      <c r="BO31" s="65"/>
      <c r="BP31" s="10"/>
    </row>
    <row r="32" spans="1:68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14">
        <f>C85</f>
        <v>796803.85039370076</v>
      </c>
      <c r="BA32" s="13">
        <f>B85</f>
        <v>904247.35170603672</v>
      </c>
      <c r="BB32" s="14">
        <f>C86</f>
        <v>575698.99212598428</v>
      </c>
      <c r="BC32" s="13">
        <f>B86</f>
        <v>746791.48818897631</v>
      </c>
      <c r="BD32" s="14">
        <f>C87</f>
        <v>574964.40682414698</v>
      </c>
      <c r="BE32" s="13">
        <f>B87</f>
        <v>670556.39370078733</v>
      </c>
      <c r="BF32" s="14">
        <f>C88</f>
        <v>591912.62729658792</v>
      </c>
      <c r="BG32" s="13">
        <f>B88</f>
        <v>589693.82152230968</v>
      </c>
      <c r="BH32" s="14">
        <f>C89</f>
        <v>545392.6902887139</v>
      </c>
      <c r="BI32" s="13">
        <f>B89</f>
        <v>650741.30708661408</v>
      </c>
      <c r="BJ32" s="14">
        <f>C90</f>
        <v>533967.42257217842</v>
      </c>
      <c r="BK32" s="13">
        <f>B90</f>
        <v>560920.54068241466</v>
      </c>
      <c r="BL32" s="14">
        <f>C91</f>
        <v>591911.75328083988</v>
      </c>
      <c r="BM32" s="13">
        <f>B91</f>
        <v>528033</v>
      </c>
      <c r="BN32" s="14">
        <f>C92</f>
        <v>587861.26509186346</v>
      </c>
      <c r="BO32" s="13">
        <f>B92</f>
        <v>605957.15787142736</v>
      </c>
      <c r="BP32" s="10"/>
    </row>
    <row r="33" spans="1:68" x14ac:dyDescent="0.25">
      <c r="A33" s="28"/>
      <c r="B33" s="11" t="str">
        <f>A94</f>
        <v>Non-Residential Demand (Ccf)</v>
      </c>
      <c r="C33" s="10"/>
      <c r="D33" s="14">
        <f>C96</f>
        <v>472459.20283774368</v>
      </c>
      <c r="E33" s="13">
        <f>B96</f>
        <v>369131.68388434465</v>
      </c>
      <c r="G33" s="14">
        <f>C97</f>
        <v>394966.80226310133</v>
      </c>
      <c r="H33" s="13">
        <f>B97</f>
        <v>374117</v>
      </c>
      <c r="J33" s="14">
        <f>C98</f>
        <v>335781.44</v>
      </c>
      <c r="K33" s="13">
        <f>B98</f>
        <v>333800.48818965029</v>
      </c>
      <c r="M33" s="14">
        <f>C99</f>
        <v>452130.67000000004</v>
      </c>
      <c r="N33" s="13">
        <f>B99</f>
        <v>299245.56</v>
      </c>
      <c r="P33" s="14">
        <f>C100</f>
        <v>488107.52000000002</v>
      </c>
      <c r="Q33" s="13">
        <f>B100</f>
        <v>330441.18698707118</v>
      </c>
      <c r="S33" s="14">
        <f>C101</f>
        <v>390975.65</v>
      </c>
      <c r="T33" s="13">
        <f>B101</f>
        <v>394304.31583341857</v>
      </c>
      <c r="V33" s="14">
        <f>C102</f>
        <v>588468.22</v>
      </c>
      <c r="W33" s="13">
        <f>B102</f>
        <v>522963.47317457787</v>
      </c>
      <c r="X33" s="14">
        <f>C103</f>
        <v>398263</v>
      </c>
      <c r="Y33" s="13">
        <f>B103</f>
        <v>416886.62917591253</v>
      </c>
      <c r="Z33" s="14">
        <f>C104</f>
        <v>494775</v>
      </c>
      <c r="AA33" s="13">
        <f>B104</f>
        <v>379515</v>
      </c>
      <c r="AB33" s="14">
        <f>C105</f>
        <v>392357</v>
      </c>
      <c r="AC33" s="13">
        <f>B105</f>
        <v>434815</v>
      </c>
      <c r="AD33" s="14">
        <f>C106</f>
        <v>507022</v>
      </c>
      <c r="AE33" s="13">
        <f>B106</f>
        <v>342584.59396698955</v>
      </c>
      <c r="AF33" s="14">
        <f>C107</f>
        <v>400923.84918210417</v>
      </c>
      <c r="AG33" s="13">
        <f>B107</f>
        <v>322657.16013609688</v>
      </c>
      <c r="AH33" s="14">
        <f>C108</f>
        <v>369131.68388434465</v>
      </c>
      <c r="AI33" s="13">
        <f>B108</f>
        <v>354041</v>
      </c>
      <c r="AJ33" s="14">
        <f>C109</f>
        <v>374117</v>
      </c>
      <c r="AK33" s="13">
        <f>B109</f>
        <v>313343</v>
      </c>
      <c r="AL33" s="14">
        <f>C110</f>
        <v>333800.48818965029</v>
      </c>
      <c r="AM33" s="13">
        <f>B110</f>
        <v>329084.72175779555</v>
      </c>
      <c r="AN33" s="14">
        <f>C111</f>
        <v>299245.56</v>
      </c>
      <c r="AO33" s="13">
        <f>B111</f>
        <v>353085</v>
      </c>
      <c r="AP33" s="14">
        <f>C112</f>
        <v>330441.18698707118</v>
      </c>
      <c r="AQ33" s="13">
        <f>B112</f>
        <v>353141.44209072087</v>
      </c>
      <c r="AR33" s="14">
        <f>C113</f>
        <v>394304.31583341857</v>
      </c>
      <c r="AS33" s="13">
        <f>B113</f>
        <v>414577.11209905299</v>
      </c>
      <c r="AT33" s="14">
        <f>C114</f>
        <v>522963.47317457787</v>
      </c>
      <c r="AU33" s="13">
        <f>B114</f>
        <v>407774.9945435758</v>
      </c>
      <c r="AV33" s="14">
        <f>C115</f>
        <v>416886.62917591253</v>
      </c>
      <c r="AW33" s="13">
        <f>B115</f>
        <v>434192.44249497633</v>
      </c>
      <c r="AX33" s="14">
        <f>C116</f>
        <v>379515</v>
      </c>
      <c r="AY33" s="13">
        <f>B116</f>
        <v>477878.52565927163</v>
      </c>
      <c r="AZ33" s="14">
        <f>C117</f>
        <v>434815</v>
      </c>
      <c r="BA33" s="13">
        <f>B117</f>
        <v>552599.69820683391</v>
      </c>
      <c r="BB33" s="14">
        <f>C118</f>
        <v>342584.59396698955</v>
      </c>
      <c r="BC33" s="13">
        <f>B118</f>
        <v>436956.78427634295</v>
      </c>
      <c r="BD33" s="14">
        <f>C119</f>
        <v>322657.16013609688</v>
      </c>
      <c r="BE33" s="13">
        <f>B119</f>
        <v>364164.01870651467</v>
      </c>
      <c r="BF33" s="14">
        <f>C120</f>
        <v>354041</v>
      </c>
      <c r="BG33" s="13">
        <f>B120</f>
        <v>377149.36878192559</v>
      </c>
      <c r="BH33" s="14">
        <f>C121</f>
        <v>313343</v>
      </c>
      <c r="BI33" s="13">
        <f>B121</f>
        <v>432270.79827881866</v>
      </c>
      <c r="BJ33" s="14">
        <f>C122</f>
        <v>329084.72175779555</v>
      </c>
      <c r="BK33" s="13">
        <f>B122</f>
        <v>376255.78365392366</v>
      </c>
      <c r="BL33" s="14">
        <f>C123</f>
        <v>353085</v>
      </c>
      <c r="BM33" s="13">
        <f>B123</f>
        <v>354792</v>
      </c>
      <c r="BN33" s="14">
        <f>C124</f>
        <v>353141.44209072087</v>
      </c>
      <c r="BO33" s="13">
        <f>B124</f>
        <v>367009.66570882947</v>
      </c>
      <c r="BP33" s="10"/>
    </row>
    <row r="34" spans="1:68" x14ac:dyDescent="0.25">
      <c r="A34" s="28"/>
      <c r="B34" s="11" t="str">
        <f>A126</f>
        <v>Wholesale Demand (Ccf)</v>
      </c>
      <c r="C34" s="10"/>
      <c r="D34" s="14">
        <f>C128</f>
        <v>0</v>
      </c>
      <c r="E34" s="13">
        <f>B128</f>
        <v>0</v>
      </c>
      <c r="G34" s="14">
        <f>C129</f>
        <v>0</v>
      </c>
      <c r="H34" s="13">
        <f>B129</f>
        <v>0</v>
      </c>
      <c r="J34" s="14">
        <f>C130</f>
        <v>0</v>
      </c>
      <c r="K34" s="13">
        <f>B130</f>
        <v>0</v>
      </c>
      <c r="M34" s="14">
        <f>C131</f>
        <v>0</v>
      </c>
      <c r="N34" s="13">
        <f>B131</f>
        <v>0</v>
      </c>
      <c r="P34" s="14">
        <f>C132</f>
        <v>0</v>
      </c>
      <c r="Q34" s="13">
        <f>B132</f>
        <v>0</v>
      </c>
      <c r="S34" s="14">
        <f>C133</f>
        <v>0</v>
      </c>
      <c r="T34" s="13">
        <f>B133</f>
        <v>0</v>
      </c>
      <c r="V34" s="14">
        <f>C134</f>
        <v>0</v>
      </c>
      <c r="W34" s="13">
        <f>B134</f>
        <v>0</v>
      </c>
      <c r="X34" s="14">
        <f>C135</f>
        <v>0</v>
      </c>
      <c r="Y34" s="13">
        <f>B135</f>
        <v>0</v>
      </c>
      <c r="Z34" s="14">
        <f>C136</f>
        <v>0</v>
      </c>
      <c r="AA34" s="13">
        <f>B136</f>
        <v>0</v>
      </c>
      <c r="AB34" s="14">
        <f>E136</f>
        <v>0</v>
      </c>
      <c r="AC34" s="13">
        <f>D136</f>
        <v>0</v>
      </c>
      <c r="AD34" s="14">
        <f>G136</f>
        <v>0</v>
      </c>
      <c r="AE34" s="13">
        <f>F136</f>
        <v>0</v>
      </c>
      <c r="AF34" s="14">
        <f>I136</f>
        <v>0</v>
      </c>
      <c r="AG34" s="13">
        <f>H136</f>
        <v>0</v>
      </c>
      <c r="AH34" s="14">
        <f>K136</f>
        <v>0</v>
      </c>
      <c r="AI34" s="13">
        <f>J136</f>
        <v>0</v>
      </c>
      <c r="AJ34" s="14">
        <f>M136</f>
        <v>0</v>
      </c>
      <c r="AK34" s="13">
        <f>L136</f>
        <v>0</v>
      </c>
      <c r="AL34" s="14">
        <f>O136</f>
        <v>0</v>
      </c>
      <c r="AM34" s="13">
        <f>N136</f>
        <v>0</v>
      </c>
      <c r="AN34" s="14">
        <f>Q136</f>
        <v>0</v>
      </c>
      <c r="AO34" s="13">
        <f>P136</f>
        <v>0</v>
      </c>
      <c r="AP34" s="14">
        <f>S136</f>
        <v>0</v>
      </c>
      <c r="AQ34" s="13">
        <f>R136</f>
        <v>0</v>
      </c>
      <c r="AR34" s="14">
        <f>U136</f>
        <v>0</v>
      </c>
      <c r="AS34" s="13">
        <f>T136</f>
        <v>0</v>
      </c>
      <c r="AT34" s="14">
        <f>W136</f>
        <v>0</v>
      </c>
      <c r="AU34" s="13">
        <f>V136</f>
        <v>0</v>
      </c>
      <c r="AV34" s="14">
        <f>Y136</f>
        <v>0</v>
      </c>
      <c r="AW34" s="13">
        <f>X136</f>
        <v>0</v>
      </c>
      <c r="AX34" s="14">
        <f>AA136</f>
        <v>0</v>
      </c>
      <c r="AY34" s="13">
        <f>Z136</f>
        <v>0</v>
      </c>
      <c r="AZ34" s="14">
        <f>AC136</f>
        <v>0</v>
      </c>
      <c r="BA34" s="13">
        <f>AB136</f>
        <v>0</v>
      </c>
      <c r="BB34" s="14">
        <f>AE136</f>
        <v>0</v>
      </c>
      <c r="BC34" s="13">
        <f>AD136</f>
        <v>0</v>
      </c>
      <c r="BD34" s="14">
        <f>AG136</f>
        <v>0</v>
      </c>
      <c r="BE34" s="13">
        <f>AF136</f>
        <v>0</v>
      </c>
      <c r="BF34" s="14">
        <f>AI136</f>
        <v>0</v>
      </c>
      <c r="BG34" s="13">
        <f>AH136</f>
        <v>0</v>
      </c>
      <c r="BH34" s="14">
        <f>AK136</f>
        <v>0</v>
      </c>
      <c r="BI34" s="13">
        <f>AJ136</f>
        <v>0</v>
      </c>
      <c r="BJ34" s="14">
        <f>AM136</f>
        <v>0</v>
      </c>
      <c r="BK34" s="13">
        <f>AL136</f>
        <v>0</v>
      </c>
      <c r="BL34" s="14">
        <f>AO136</f>
        <v>0</v>
      </c>
      <c r="BM34" s="13">
        <f>AN136</f>
        <v>0</v>
      </c>
      <c r="BN34" s="14">
        <f>AQ136</f>
        <v>0</v>
      </c>
      <c r="BO34" s="13">
        <f>AP136</f>
        <v>0</v>
      </c>
      <c r="BP34" s="10"/>
    </row>
    <row r="35" spans="1:68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14">
        <f t="shared" ref="AZ35:BA35" si="10">SUM(AZ32:AZ34)</f>
        <v>1231618.8503937009</v>
      </c>
      <c r="BA35" s="13">
        <f t="shared" si="10"/>
        <v>1456847.0499128706</v>
      </c>
      <c r="BB35" s="14">
        <f t="shared" ref="BB35:BC35" si="11">SUM(BB32:BB34)</f>
        <v>918283.58609297383</v>
      </c>
      <c r="BC35" s="13">
        <f t="shared" si="11"/>
        <v>1183748.2724653194</v>
      </c>
      <c r="BD35" s="14">
        <f t="shared" ref="BD35:BE35" si="12">SUM(BD32:BD34)</f>
        <v>897621.56696024386</v>
      </c>
      <c r="BE35" s="13">
        <f t="shared" si="12"/>
        <v>1034720.4124073021</v>
      </c>
      <c r="BF35" s="14">
        <f t="shared" ref="BF35:BG35" si="13">SUM(BF32:BF34)</f>
        <v>945953.62729658792</v>
      </c>
      <c r="BG35" s="13">
        <f t="shared" si="13"/>
        <v>966843.19030423532</v>
      </c>
      <c r="BH35" s="14">
        <f t="shared" ref="BH35:BI35" si="14">SUM(BH32:BH34)</f>
        <v>858735.6902887139</v>
      </c>
      <c r="BI35" s="13">
        <f t="shared" si="14"/>
        <v>1083012.1053654328</v>
      </c>
      <c r="BJ35" s="14">
        <f t="shared" ref="BJ35:BK35" si="15">SUM(BJ32:BJ34)</f>
        <v>863052.14432997396</v>
      </c>
      <c r="BK35" s="13">
        <f t="shared" si="15"/>
        <v>937176.32433633832</v>
      </c>
      <c r="BL35" s="14">
        <f t="shared" ref="BL35:BM35" si="16">SUM(BL32:BL34)</f>
        <v>944996.75328083988</v>
      </c>
      <c r="BM35" s="13">
        <f t="shared" si="16"/>
        <v>882825</v>
      </c>
      <c r="BN35" s="14">
        <f t="shared" ref="BN35:BO35" si="17">SUM(BN32:BN34)</f>
        <v>941002.70718258433</v>
      </c>
      <c r="BO35" s="13">
        <f t="shared" si="17"/>
        <v>972966.8235802569</v>
      </c>
      <c r="BP35" s="10"/>
    </row>
    <row r="36" spans="1:68" x14ac:dyDescent="0.25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-3.0103127331534307E-2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61">
        <f>AI35/AH35-1</f>
        <v>7.5646483007419052E-2</v>
      </c>
      <c r="AI36" s="61"/>
      <c r="AJ36" s="61">
        <f>AK35/AJ35-1</f>
        <v>-4.128559868774706E-2</v>
      </c>
      <c r="AK36" s="61"/>
      <c r="AL36" s="61">
        <f>AM35/AL35-1</f>
        <v>-2.6286144978486248E-2</v>
      </c>
      <c r="AM36" s="61"/>
      <c r="AN36" s="61">
        <f>AO35/AN35-1</f>
        <v>9.7650922591038691E-2</v>
      </c>
      <c r="AO36" s="61"/>
      <c r="AP36" s="61">
        <f>AQ35/AP35-1</f>
        <v>2.3655837867397889E-2</v>
      </c>
      <c r="AQ36" s="61"/>
      <c r="AR36" s="61">
        <f>AS35/AR35-1</f>
        <v>-0.10290863993816135</v>
      </c>
      <c r="AS36" s="61"/>
      <c r="AT36" s="61">
        <f>AU35/AT35-1</f>
        <v>-0.32879303630955359</v>
      </c>
      <c r="AU36" s="61"/>
      <c r="AV36" s="61">
        <f>AW35/AV35-1</f>
        <v>-5.1459374243016276E-2</v>
      </c>
      <c r="AW36" s="61"/>
      <c r="AX36" s="61">
        <f>AY35/AX35-1</f>
        <v>-9.8246332391885849E-3</v>
      </c>
      <c r="AY36" s="61"/>
      <c r="AZ36" s="61">
        <f>BA35/AZ35-1</f>
        <v>0.1828716728776707</v>
      </c>
      <c r="BA36" s="61"/>
      <c r="BB36" s="61">
        <f>BC35/BB35-1</f>
        <v>0.28908791400902589</v>
      </c>
      <c r="BC36" s="61"/>
      <c r="BD36" s="61">
        <f>BE35/BD35-1</f>
        <v>0.1527356856089559</v>
      </c>
      <c r="BE36" s="61"/>
      <c r="BF36" s="61">
        <f>BG35/BF35-1</f>
        <v>2.2083073001524456E-2</v>
      </c>
      <c r="BG36" s="61"/>
      <c r="BH36" s="61">
        <f>BI35/BH35-1</f>
        <v>0.26117048308696167</v>
      </c>
      <c r="BI36" s="61"/>
      <c r="BJ36" s="61">
        <f>BK35/BJ35-1</f>
        <v>8.5886096794198119E-2</v>
      </c>
      <c r="BK36" s="61"/>
      <c r="BL36" s="61">
        <f>BM35/BL35-1</f>
        <v>-6.579044114701138E-2</v>
      </c>
      <c r="BM36" s="61"/>
      <c r="BN36" s="66">
        <f>BO35/BN35-1</f>
        <v>3.3968144994369842E-2</v>
      </c>
      <c r="BO36" s="67"/>
      <c r="BP36" s="10"/>
    </row>
    <row r="37" spans="1:68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8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N38" s="59" t="s">
        <v>63</v>
      </c>
    </row>
    <row r="39" spans="1:68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8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8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8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8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8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8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8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8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8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4" t="s">
        <v>24</v>
      </c>
      <c r="B50" s="64"/>
      <c r="C50" s="64"/>
      <c r="D50" s="64"/>
      <c r="E50" s="64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Input'!F53</f>
        <v>0</v>
      </c>
      <c r="C54" s="22">
        <f>'Demand Input'!D53</f>
        <v>0</v>
      </c>
      <c r="D54" s="5" t="e">
        <f t="shared" ref="D54:D60" si="18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Input'!F54</f>
        <v>0</v>
      </c>
      <c r="C55" s="22">
        <f>'Demand Input'!D54</f>
        <v>0</v>
      </c>
      <c r="D55" s="5" t="e">
        <f t="shared" si="18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Input'!F55</f>
        <v>0</v>
      </c>
      <c r="C56" s="22">
        <f>'Demand Input'!D55</f>
        <v>0</v>
      </c>
      <c r="D56" s="5" t="e">
        <f t="shared" si="18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Input'!F56</f>
        <v>0</v>
      </c>
      <c r="C57" s="22">
        <f>'Demand Input'!D56</f>
        <v>0</v>
      </c>
      <c r="D57" s="5" t="e">
        <f t="shared" si="18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Input'!F57</f>
        <v>0</v>
      </c>
      <c r="C58" s="22">
        <f>'Demand Input'!D57</f>
        <v>0</v>
      </c>
      <c r="D58" s="5" t="e">
        <f t="shared" si="18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Input'!F58</f>
        <v>0</v>
      </c>
      <c r="C59" s="22">
        <f>'Demand Input'!D58</f>
        <v>0</v>
      </c>
      <c r="D59" s="5" t="e">
        <f t="shared" si="18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Input'!F59</f>
        <v>0</v>
      </c>
      <c r="C60" s="22">
        <f>'Demand Input'!D59</f>
        <v>0</v>
      </c>
      <c r="D60" s="5" t="e">
        <f t="shared" si="18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19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9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9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9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9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9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19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19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19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19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19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19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19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9" customFormat="1" x14ac:dyDescent="0.25">
      <c r="A85" s="57">
        <v>44501</v>
      </c>
      <c r="B85" s="6">
        <f>'Demand Input'!F39</f>
        <v>904247.35170603672</v>
      </c>
      <c r="C85" s="6">
        <f>'Demand Input'!B39</f>
        <v>796803.85039370076</v>
      </c>
      <c r="D85" s="4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s="9" customFormat="1" x14ac:dyDescent="0.25">
      <c r="A86" s="57">
        <v>44531</v>
      </c>
      <c r="B86" s="6">
        <f>'Demand Input'!F40</f>
        <v>746791.48818897631</v>
      </c>
      <c r="C86" s="6">
        <f>'Demand Input'!B40</f>
        <v>575698.99212598428</v>
      </c>
      <c r="D86" s="4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s="9" customFormat="1" x14ac:dyDescent="0.25">
      <c r="A87" s="57">
        <v>44562</v>
      </c>
      <c r="B87" s="6">
        <f>'Demand Input'!F41</f>
        <v>670556.39370078733</v>
      </c>
      <c r="C87" s="6">
        <f>'Demand Input'!B41</f>
        <v>574964.40682414698</v>
      </c>
      <c r="D87" s="4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1:61" s="9" customFormat="1" x14ac:dyDescent="0.25">
      <c r="A88" s="57">
        <v>44593</v>
      </c>
      <c r="B88" s="6">
        <f>'Demand Input'!F42</f>
        <v>589693.82152230968</v>
      </c>
      <c r="C88" s="6">
        <f>'Demand Input'!B42</f>
        <v>591912.62729658792</v>
      </c>
      <c r="D88" s="4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1:61" s="9" customFormat="1" x14ac:dyDescent="0.25">
      <c r="A89" s="57">
        <v>44621</v>
      </c>
      <c r="B89" s="6">
        <f>'Demand Input'!F43</f>
        <v>650741.30708661408</v>
      </c>
      <c r="C89" s="6">
        <f>'Demand Input'!B43</f>
        <v>545392.6902887139</v>
      </c>
      <c r="D89" s="4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1:61" s="9" customFormat="1" x14ac:dyDescent="0.25">
      <c r="A90" s="57">
        <v>44652</v>
      </c>
      <c r="B90" s="6">
        <f>'Demand Input'!F44</f>
        <v>560920.54068241466</v>
      </c>
      <c r="C90" s="6">
        <f>'Demand Input'!B44</f>
        <v>533967.42257217842</v>
      </c>
      <c r="D90" s="4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1:61" s="9" customFormat="1" x14ac:dyDescent="0.25">
      <c r="A91" s="57">
        <v>44682</v>
      </c>
      <c r="B91" s="6">
        <f>'Demand Input'!F45</f>
        <v>528033</v>
      </c>
      <c r="C91" s="6">
        <f>'Demand Input'!B45</f>
        <v>591911.75328083988</v>
      </c>
      <c r="D91" s="4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2" spans="1:61" s="9" customFormat="1" x14ac:dyDescent="0.25">
      <c r="A92" s="57">
        <v>44713</v>
      </c>
      <c r="B92" s="6">
        <f>'Demand Input'!F46</f>
        <v>605957.15787142736</v>
      </c>
      <c r="C92" s="6">
        <f>'Demand Input'!B46</f>
        <v>587861.26509186346</v>
      </c>
      <c r="D92" s="4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9" t="s">
        <v>63</v>
      </c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</row>
    <row r="94" spans="1:61" x14ac:dyDescent="0.25">
      <c r="A94" s="7" t="str">
        <f>"Non-Residential Demand ("&amp;'Demand Input'!$C$9&amp;")"</f>
        <v>Non-Residential Demand (Ccf)</v>
      </c>
    </row>
    <row r="95" spans="1:61" x14ac:dyDescent="0.25">
      <c r="A95" s="2" t="s">
        <v>3</v>
      </c>
      <c r="B95" s="3" t="s">
        <v>0</v>
      </c>
      <c r="C95" s="3" t="s">
        <v>1</v>
      </c>
    </row>
    <row r="96" spans="1:61" x14ac:dyDescent="0.25">
      <c r="A96" s="1" t="s">
        <v>8</v>
      </c>
      <c r="B96" s="6">
        <f>'Demand Input'!G18</f>
        <v>369131.68388434465</v>
      </c>
      <c r="C96" s="6">
        <f>'Demand Input'!C18</f>
        <v>472459.20283774368</v>
      </c>
      <c r="D96" s="4">
        <f>B96/C96</f>
        <v>0.78129853682015227</v>
      </c>
      <c r="E96" s="4"/>
      <c r="F96" s="4"/>
      <c r="I96" s="4"/>
      <c r="L96" s="4"/>
      <c r="O96" s="4"/>
      <c r="R96" s="4"/>
      <c r="U96" s="4"/>
    </row>
    <row r="97" spans="1:61" x14ac:dyDescent="0.25">
      <c r="A97" s="1" t="s">
        <v>9</v>
      </c>
      <c r="B97" s="6">
        <f>'Demand Input'!G19</f>
        <v>374117</v>
      </c>
      <c r="C97" s="6">
        <f>'Demand Input'!C19</f>
        <v>394966.80226310133</v>
      </c>
      <c r="D97" s="4">
        <f t="shared" ref="D97:D109" si="20">B97/C97</f>
        <v>0.9472112538480828</v>
      </c>
      <c r="E97" s="4"/>
      <c r="F97" s="4"/>
      <c r="I97" s="4"/>
      <c r="L97" s="4"/>
      <c r="O97" s="4"/>
      <c r="R97" s="4"/>
      <c r="U97" s="4"/>
    </row>
    <row r="98" spans="1:61" x14ac:dyDescent="0.25">
      <c r="A98" s="1" t="s">
        <v>10</v>
      </c>
      <c r="B98" s="6">
        <f>'Demand Input'!G20</f>
        <v>333800.48818965029</v>
      </c>
      <c r="C98" s="6">
        <f>'Demand Input'!C20</f>
        <v>335781.44</v>
      </c>
      <c r="D98" s="4">
        <f t="shared" si="20"/>
        <v>0.9941004725861271</v>
      </c>
      <c r="E98" s="4"/>
      <c r="F98" s="4"/>
      <c r="I98" s="4"/>
      <c r="L98" s="4"/>
      <c r="O98" s="4"/>
      <c r="R98" s="4"/>
      <c r="U98" s="4"/>
    </row>
    <row r="99" spans="1:61" x14ac:dyDescent="0.25">
      <c r="A99" s="1" t="s">
        <v>2</v>
      </c>
      <c r="B99" s="6">
        <f>'Demand Input'!G21</f>
        <v>299245.56</v>
      </c>
      <c r="C99" s="6">
        <f>'Demand Input'!C21</f>
        <v>452130.67000000004</v>
      </c>
      <c r="D99" s="4">
        <f t="shared" si="20"/>
        <v>0.66185636112675117</v>
      </c>
      <c r="E99" s="4"/>
      <c r="F99" s="4"/>
      <c r="I99" s="4"/>
      <c r="L99" s="4"/>
      <c r="O99" s="4"/>
      <c r="R99" s="4"/>
      <c r="U99" s="4"/>
    </row>
    <row r="100" spans="1:61" x14ac:dyDescent="0.25">
      <c r="A100" s="1" t="s">
        <v>11</v>
      </c>
      <c r="B100" s="6">
        <f>'Demand Input'!G22</f>
        <v>330441.18698707118</v>
      </c>
      <c r="C100" s="6">
        <f>'Demand Input'!C22</f>
        <v>488107.52000000002</v>
      </c>
      <c r="D100" s="4">
        <f t="shared" si="20"/>
        <v>0.67698442135673542</v>
      </c>
      <c r="E100" s="4"/>
      <c r="F100" s="4"/>
      <c r="I100" s="4"/>
      <c r="L100" s="4"/>
      <c r="O100" s="4"/>
      <c r="R100" s="4"/>
      <c r="U100" s="4"/>
    </row>
    <row r="101" spans="1:61" x14ac:dyDescent="0.25">
      <c r="A101" s="1" t="s">
        <v>12</v>
      </c>
      <c r="B101" s="6">
        <f>'Demand Input'!G23</f>
        <v>394304.31583341857</v>
      </c>
      <c r="C101" s="6">
        <f>'Demand Input'!C23</f>
        <v>390975.65</v>
      </c>
      <c r="D101" s="4">
        <f t="shared" si="20"/>
        <v>1.0085137420538044</v>
      </c>
      <c r="E101" s="4"/>
      <c r="F101" s="4"/>
      <c r="I101" s="4"/>
      <c r="L101" s="4"/>
      <c r="O101" s="4"/>
      <c r="R101" s="4"/>
      <c r="U101" s="4"/>
    </row>
    <row r="102" spans="1:61" x14ac:dyDescent="0.25">
      <c r="A102" s="1" t="s">
        <v>13</v>
      </c>
      <c r="B102" s="6">
        <f>'Demand Input'!G24</f>
        <v>522963.47317457787</v>
      </c>
      <c r="C102" s="6">
        <f>'Demand Input'!C24</f>
        <v>588468.22</v>
      </c>
      <c r="D102" s="4">
        <f t="shared" si="20"/>
        <v>0.88868600784351259</v>
      </c>
      <c r="E102" s="4"/>
      <c r="F102" s="4"/>
      <c r="I102" s="4"/>
      <c r="L102" s="4"/>
      <c r="O102" s="4"/>
      <c r="R102" s="4"/>
      <c r="U102" s="4"/>
    </row>
    <row r="103" spans="1:61" x14ac:dyDescent="0.25">
      <c r="A103" s="1" t="s">
        <v>55</v>
      </c>
      <c r="B103" s="6">
        <f>'Demand Input'!G25</f>
        <v>416886.62917591253</v>
      </c>
      <c r="C103" s="6">
        <f>'Demand Input'!C25</f>
        <v>398263</v>
      </c>
      <c r="D103" s="4">
        <f t="shared" si="20"/>
        <v>1.0467621375219704</v>
      </c>
    </row>
    <row r="104" spans="1:61" s="9" customFormat="1" x14ac:dyDescent="0.25">
      <c r="A104" s="1" t="s">
        <v>57</v>
      </c>
      <c r="B104" s="6">
        <f>'Demand Input'!G26</f>
        <v>379515</v>
      </c>
      <c r="C104" s="6">
        <f>'Demand Input'!C26</f>
        <v>494775</v>
      </c>
      <c r="D104" s="4">
        <f t="shared" si="20"/>
        <v>0.76704562680006061</v>
      </c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s="9" customFormat="1" x14ac:dyDescent="0.25">
      <c r="A105" s="1" t="s">
        <v>58</v>
      </c>
      <c r="B105" s="6">
        <f>'Demand Input'!G27</f>
        <v>434815</v>
      </c>
      <c r="C105" s="6">
        <f>'Demand Input'!C27</f>
        <v>392357</v>
      </c>
      <c r="D105" s="4">
        <f t="shared" si="20"/>
        <v>1.1082126736619966</v>
      </c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9" customFormat="1" x14ac:dyDescent="0.25">
      <c r="A106" s="1" t="s">
        <v>59</v>
      </c>
      <c r="B106" s="6">
        <f>'Demand Input'!G28</f>
        <v>342584.59396698955</v>
      </c>
      <c r="C106" s="6">
        <f>'Demand Input'!C28</f>
        <v>507022</v>
      </c>
      <c r="D106" s="4">
        <f t="shared" si="20"/>
        <v>0.67567993887245437</v>
      </c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9" customFormat="1" x14ac:dyDescent="0.25">
      <c r="A107" s="57">
        <v>44197</v>
      </c>
      <c r="B107" s="6">
        <f>'Demand Input'!G29</f>
        <v>322657.16013609688</v>
      </c>
      <c r="C107" s="6">
        <f>'Demand Input'!C29</f>
        <v>400923.84918210417</v>
      </c>
      <c r="D107" s="4">
        <f t="shared" si="20"/>
        <v>0.80478415238785739</v>
      </c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57">
        <v>44228</v>
      </c>
      <c r="B108" s="6">
        <f>'Demand Input'!G30</f>
        <v>354041</v>
      </c>
      <c r="C108" s="6">
        <f>'Demand Input'!C30</f>
        <v>369131.68388434465</v>
      </c>
      <c r="D108" s="4">
        <f t="shared" si="20"/>
        <v>0.95911842699183525</v>
      </c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s="9" customFormat="1" x14ac:dyDescent="0.25">
      <c r="A109" s="57">
        <v>44256</v>
      </c>
      <c r="B109" s="6">
        <f>'Demand Input'!G31</f>
        <v>313343</v>
      </c>
      <c r="C109" s="6">
        <f>'Demand Input'!C31</f>
        <v>374117</v>
      </c>
      <c r="D109" s="4">
        <f t="shared" si="20"/>
        <v>0.83755349262396528</v>
      </c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s="9" customFormat="1" x14ac:dyDescent="0.25">
      <c r="A110" s="57">
        <v>44287</v>
      </c>
      <c r="B110" s="6">
        <f>'Demand Input'!G32</f>
        <v>329084.72175779555</v>
      </c>
      <c r="C110" s="6">
        <f>'Demand Input'!C32</f>
        <v>333800.48818965029</v>
      </c>
      <c r="D110" s="4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9" customFormat="1" x14ac:dyDescent="0.25">
      <c r="A111" s="57">
        <v>44317</v>
      </c>
      <c r="B111" s="6">
        <f>'Demand Input'!G33</f>
        <v>353085</v>
      </c>
      <c r="C111" s="6">
        <f>'Demand Input'!C33</f>
        <v>299245.56</v>
      </c>
      <c r="D111" s="4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9" customFormat="1" x14ac:dyDescent="0.25">
      <c r="A112" s="57">
        <v>44348</v>
      </c>
      <c r="B112" s="6">
        <f>'Demand Input'!G34</f>
        <v>353141.44209072087</v>
      </c>
      <c r="C112" s="6">
        <f>'Demand Input'!C34</f>
        <v>330441.18698707118</v>
      </c>
      <c r="D112" s="4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s="9" customFormat="1" x14ac:dyDescent="0.25">
      <c r="A113" s="57">
        <v>44378</v>
      </c>
      <c r="B113" s="6">
        <f>'Demand Input'!G35</f>
        <v>414577.11209905299</v>
      </c>
      <c r="C113" s="6">
        <f>'Demand Input'!C35</f>
        <v>394304.31583341857</v>
      </c>
      <c r="D113" s="4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s="9" customFormat="1" x14ac:dyDescent="0.25">
      <c r="A114" s="57">
        <v>44409</v>
      </c>
      <c r="B114" s="6">
        <f>'Demand Input'!G36</f>
        <v>407774.9945435758</v>
      </c>
      <c r="C114" s="6">
        <f>'Demand Input'!C36</f>
        <v>522963.47317457787</v>
      </c>
      <c r="D114" s="4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1:61" s="9" customFormat="1" x14ac:dyDescent="0.25">
      <c r="A115" s="57">
        <v>44440</v>
      </c>
      <c r="B115" s="6">
        <f>'Demand Input'!G37</f>
        <v>434192.44249497633</v>
      </c>
      <c r="C115" s="6">
        <f>'Demand Input'!C37</f>
        <v>416886.62917591253</v>
      </c>
      <c r="D115" s="4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1:61" s="9" customFormat="1" x14ac:dyDescent="0.25">
      <c r="A116" s="57">
        <v>44470</v>
      </c>
      <c r="B116" s="6">
        <f>'Demand Input'!G38</f>
        <v>477878.52565927163</v>
      </c>
      <c r="C116" s="6">
        <f>'Demand Input'!C38</f>
        <v>379515</v>
      </c>
      <c r="D116" s="4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1:61" s="9" customFormat="1" x14ac:dyDescent="0.25">
      <c r="A117" s="57">
        <v>44501</v>
      </c>
      <c r="B117" s="6">
        <f>'Demand Input'!G39</f>
        <v>552599.69820683391</v>
      </c>
      <c r="C117" s="6">
        <f>'Demand Input'!C39</f>
        <v>434815</v>
      </c>
      <c r="D117" s="4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1:61" s="9" customFormat="1" x14ac:dyDescent="0.25">
      <c r="A118" s="57">
        <v>44531</v>
      </c>
      <c r="B118" s="6">
        <f>'Demand Input'!G40</f>
        <v>436956.78427634295</v>
      </c>
      <c r="C118" s="6">
        <f>'Demand Input'!C40</f>
        <v>342584.59396698955</v>
      </c>
      <c r="D118" s="4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1:61" s="9" customFormat="1" x14ac:dyDescent="0.25">
      <c r="A119" s="57">
        <v>44562</v>
      </c>
      <c r="B119" s="6">
        <f>'Demand Input'!G41</f>
        <v>364164.01870651467</v>
      </c>
      <c r="C119" s="6">
        <f>'Demand Input'!C41</f>
        <v>322657.16013609688</v>
      </c>
      <c r="D119" s="4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</row>
    <row r="120" spans="1:61" s="9" customFormat="1" x14ac:dyDescent="0.25">
      <c r="A120" s="57">
        <v>44593</v>
      </c>
      <c r="B120" s="6">
        <f>'Demand Input'!G42</f>
        <v>377149.36878192559</v>
      </c>
      <c r="C120" s="6">
        <f>'Demand Input'!C42</f>
        <v>354041</v>
      </c>
      <c r="D120" s="4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1" spans="1:61" s="9" customFormat="1" x14ac:dyDescent="0.25">
      <c r="A121" s="57">
        <v>44621</v>
      </c>
      <c r="B121" s="6">
        <f>'Demand Input'!G43</f>
        <v>432270.79827881866</v>
      </c>
      <c r="C121" s="6">
        <f>'Demand Input'!C43</f>
        <v>313343</v>
      </c>
      <c r="D121" s="4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</row>
    <row r="122" spans="1:61" s="9" customFormat="1" x14ac:dyDescent="0.25">
      <c r="A122" s="57">
        <v>44652</v>
      </c>
      <c r="B122" s="6">
        <f>'Demand Input'!G44</f>
        <v>376255.78365392366</v>
      </c>
      <c r="C122" s="6">
        <f>'Demand Input'!C44</f>
        <v>329084.72175779555</v>
      </c>
      <c r="D122" s="4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</row>
    <row r="123" spans="1:61" s="9" customFormat="1" x14ac:dyDescent="0.25">
      <c r="A123" s="57">
        <v>44682</v>
      </c>
      <c r="B123" s="6">
        <f>'Demand Input'!G45</f>
        <v>354792</v>
      </c>
      <c r="C123" s="6">
        <f>'Demand Input'!C45</f>
        <v>353085</v>
      </c>
      <c r="D123" s="4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</row>
    <row r="124" spans="1:61" s="9" customFormat="1" x14ac:dyDescent="0.25">
      <c r="A124" s="57">
        <v>44713</v>
      </c>
      <c r="B124" s="6">
        <f>'Demand Input'!G46</f>
        <v>367009.66570882947</v>
      </c>
      <c r="C124" s="6">
        <f>'Demand Input'!C46</f>
        <v>353141.44209072087</v>
      </c>
      <c r="D124" s="4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9" t="s">
        <v>63</v>
      </c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</row>
    <row r="126" spans="1:61" x14ac:dyDescent="0.25">
      <c r="A126" s="7" t="str">
        <f>"Wholesale Demand ("&amp;'Demand Input'!$C$9&amp;")"</f>
        <v>Wholesale Demand (Ccf)</v>
      </c>
    </row>
    <row r="127" spans="1:61" x14ac:dyDescent="0.25">
      <c r="A127" s="2" t="s">
        <v>3</v>
      </c>
      <c r="B127" s="3" t="s">
        <v>0</v>
      </c>
      <c r="C127" s="3" t="s">
        <v>1</v>
      </c>
    </row>
    <row r="128" spans="1:61" x14ac:dyDescent="0.25">
      <c r="A128" s="1" t="s">
        <v>8</v>
      </c>
      <c r="B128" s="6">
        <f>'Demand Input'!H18</f>
        <v>0</v>
      </c>
      <c r="C128" s="6">
        <f>'Demand Input'!D18</f>
        <v>0</v>
      </c>
      <c r="D128" s="4" t="e">
        <f>B128/C128</f>
        <v>#DIV/0!</v>
      </c>
      <c r="E128" s="4"/>
      <c r="F128" s="4"/>
      <c r="I128" s="4"/>
      <c r="L128" s="4"/>
      <c r="O128" s="4"/>
      <c r="R128" s="4"/>
      <c r="U128" s="4"/>
    </row>
    <row r="129" spans="1:21" x14ac:dyDescent="0.25">
      <c r="A129" s="1" t="s">
        <v>9</v>
      </c>
      <c r="B129" s="6">
        <f>'Demand Input'!H19</f>
        <v>0</v>
      </c>
      <c r="C129" s="6">
        <f>'Demand Input'!D19</f>
        <v>0</v>
      </c>
      <c r="D129" s="4" t="e">
        <f t="shared" ref="D129:D134" si="21">B129/C129</f>
        <v>#DIV/0!</v>
      </c>
      <c r="E129" s="4"/>
      <c r="F129" s="4"/>
      <c r="I129" s="4"/>
      <c r="L129" s="4"/>
      <c r="O129" s="4"/>
      <c r="R129" s="4"/>
      <c r="U129" s="4"/>
    </row>
    <row r="130" spans="1:21" x14ac:dyDescent="0.25">
      <c r="A130" s="1" t="s">
        <v>10</v>
      </c>
      <c r="B130" s="6">
        <f>'Demand Input'!H20</f>
        <v>0</v>
      </c>
      <c r="C130" s="6">
        <f>'Demand Input'!D20</f>
        <v>0</v>
      </c>
      <c r="D130" s="4" t="e">
        <f t="shared" si="21"/>
        <v>#DIV/0!</v>
      </c>
      <c r="E130" s="4"/>
      <c r="F130" s="4"/>
      <c r="I130" s="4"/>
      <c r="L130" s="4"/>
      <c r="O130" s="4"/>
      <c r="R130" s="4"/>
      <c r="U130" s="4"/>
    </row>
    <row r="131" spans="1:21" x14ac:dyDescent="0.25">
      <c r="A131" s="1" t="s">
        <v>2</v>
      </c>
      <c r="B131" s="6">
        <f>'Demand Input'!H21</f>
        <v>0</v>
      </c>
      <c r="C131" s="6">
        <f>'Demand Input'!D21</f>
        <v>0</v>
      </c>
      <c r="D131" s="4" t="e">
        <f t="shared" si="21"/>
        <v>#DIV/0!</v>
      </c>
      <c r="E131" s="4"/>
      <c r="F131" s="4"/>
      <c r="I131" s="4"/>
      <c r="L131" s="4"/>
      <c r="O131" s="4"/>
      <c r="R131" s="4"/>
      <c r="U131" s="4"/>
    </row>
    <row r="132" spans="1:21" x14ac:dyDescent="0.25">
      <c r="A132" s="1" t="s">
        <v>11</v>
      </c>
      <c r="B132" s="6">
        <f>'Demand Input'!H22</f>
        <v>0</v>
      </c>
      <c r="C132" s="6">
        <f>'Demand Input'!D22</f>
        <v>0</v>
      </c>
      <c r="D132" s="4" t="e">
        <f t="shared" si="21"/>
        <v>#DIV/0!</v>
      </c>
      <c r="E132" s="4"/>
      <c r="F132" s="4"/>
      <c r="I132" s="4"/>
      <c r="L132" s="4"/>
      <c r="O132" s="4"/>
      <c r="R132" s="4"/>
      <c r="U132" s="4"/>
    </row>
    <row r="133" spans="1:21" x14ac:dyDescent="0.25">
      <c r="A133" s="1" t="s">
        <v>12</v>
      </c>
      <c r="B133" s="6">
        <f>'Demand Input'!H23</f>
        <v>0</v>
      </c>
      <c r="C133" s="6">
        <f>'Demand Input'!D23</f>
        <v>0</v>
      </c>
      <c r="D133" s="4" t="e">
        <f t="shared" si="21"/>
        <v>#DIV/0!</v>
      </c>
      <c r="E133" s="4"/>
      <c r="F133" s="4"/>
      <c r="I133" s="4"/>
      <c r="L133" s="4"/>
      <c r="O133" s="4"/>
      <c r="R133" s="4"/>
      <c r="U133" s="4"/>
    </row>
    <row r="134" spans="1:21" x14ac:dyDescent="0.25">
      <c r="A134" s="1" t="s">
        <v>13</v>
      </c>
      <c r="B134" s="6">
        <f>'Demand Input'!H24</f>
        <v>0</v>
      </c>
      <c r="C134" s="6">
        <f>'Demand Input'!D24</f>
        <v>0</v>
      </c>
      <c r="D134" s="4" t="e">
        <f t="shared" si="21"/>
        <v>#DIV/0!</v>
      </c>
      <c r="E134" s="4"/>
      <c r="F134" s="4"/>
      <c r="I134" s="4"/>
      <c r="L134" s="4"/>
      <c r="O134" s="4"/>
      <c r="R134" s="4"/>
      <c r="U134" s="4"/>
    </row>
  </sheetData>
  <mergeCells count="60">
    <mergeCell ref="BN31:BO31"/>
    <mergeCell ref="BN36:BO36"/>
    <mergeCell ref="AR31:AS31"/>
    <mergeCell ref="AR36:AS36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  <mergeCell ref="BD31:BE31"/>
    <mergeCell ref="BD36:BE36"/>
    <mergeCell ref="AN31:AO31"/>
    <mergeCell ref="AN36:AO36"/>
    <mergeCell ref="AD36:AE36"/>
    <mergeCell ref="AH31:AI31"/>
    <mergeCell ref="AH36:AI36"/>
    <mergeCell ref="AD31:AE31"/>
    <mergeCell ref="AF31:AG31"/>
    <mergeCell ref="AF36:AG36"/>
    <mergeCell ref="AL36:AM36"/>
    <mergeCell ref="AJ31:AK31"/>
    <mergeCell ref="AJ36:AK36"/>
    <mergeCell ref="AL31:AM31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BF31:BG31"/>
    <mergeCell ref="BF36:BG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AP31:AQ31"/>
    <mergeCell ref="AP36:AQ36"/>
    <mergeCell ref="BL31:BM31"/>
    <mergeCell ref="BL36:BM36"/>
    <mergeCell ref="BJ31:BK31"/>
    <mergeCell ref="BJ36:BK36"/>
    <mergeCell ref="BH31:BI31"/>
    <mergeCell ref="BH36:BI36"/>
  </mergeCells>
  <pageMargins left="0.53" right="0.4" top="0.75" bottom="0.75" header="0.3" footer="0.3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83"/>
  <sheetViews>
    <sheetView showGridLines="0" zoomScale="70" zoomScaleNormal="70" workbookViewId="0">
      <selection activeCell="BA40" sqref="BA40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7" width="18.28515625" style="30" customWidth="1"/>
    <col min="8" max="8" width="27.42578125" style="30" customWidth="1"/>
    <col min="9" max="16384" width="9.140625" style="30"/>
  </cols>
  <sheetData>
    <row r="1" spans="1:71" s="8" customFormat="1" ht="15" customHeight="1" x14ac:dyDescent="0.25">
      <c r="A1" s="71" t="s">
        <v>22</v>
      </c>
      <c r="B1" s="72"/>
      <c r="C1" s="72"/>
      <c r="D1" s="72"/>
      <c r="E1" s="72"/>
      <c r="F1" s="72"/>
      <c r="G1" s="72"/>
      <c r="H1" s="72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72"/>
      <c r="B2" s="72"/>
      <c r="C2" s="72"/>
      <c r="D2" s="72"/>
      <c r="E2" s="72"/>
      <c r="F2" s="72"/>
      <c r="G2" s="72"/>
      <c r="H2" s="7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72"/>
      <c r="B3" s="72"/>
      <c r="C3" s="72"/>
      <c r="D3" s="72"/>
      <c r="E3" s="72"/>
      <c r="F3" s="72"/>
      <c r="G3" s="72"/>
      <c r="H3" s="7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72"/>
      <c r="B4" s="72"/>
      <c r="C4" s="72"/>
      <c r="D4" s="72"/>
      <c r="E4" s="72"/>
      <c r="F4" s="72"/>
      <c r="G4" s="72"/>
      <c r="H4" s="72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3" t="str">
        <f>C8</f>
        <v>Narragansett Bay Commission</v>
      </c>
      <c r="D5" s="73"/>
      <c r="E5" s="73"/>
      <c r="F5" s="73"/>
      <c r="G5" s="73"/>
      <c r="H5" s="73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3"/>
      <c r="D6" s="73"/>
      <c r="E6" s="73"/>
      <c r="F6" s="73"/>
      <c r="G6" s="73"/>
      <c r="H6" s="73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5" t="s">
        <v>49</v>
      </c>
      <c r="D8" s="75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5" t="s">
        <v>51</v>
      </c>
      <c r="D9" s="75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5" t="s">
        <v>46</v>
      </c>
      <c r="D10" s="75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70"/>
      <c r="C12" s="70"/>
      <c r="D12" s="70"/>
      <c r="E12" s="70"/>
      <c r="F12" s="70"/>
      <c r="G12" s="70"/>
      <c r="H12" s="70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4" t="s">
        <v>52</v>
      </c>
      <c r="C14" s="74"/>
      <c r="D14" s="74"/>
      <c r="E14" s="74"/>
      <c r="F14" s="74"/>
      <c r="G14" s="74"/>
      <c r="H14" s="74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8" t="s">
        <v>16</v>
      </c>
      <c r="C15" s="68"/>
      <c r="D15" s="68"/>
      <c r="E15" s="68"/>
      <c r="F15" s="68"/>
      <c r="G15" s="68"/>
      <c r="H15" s="6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6" t="s">
        <v>62</v>
      </c>
      <c r="C16" s="76"/>
      <c r="D16" s="76"/>
      <c r="E16" s="35"/>
      <c r="F16" s="76" t="s">
        <v>61</v>
      </c>
      <c r="G16" s="76"/>
      <c r="H16" s="76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x14ac:dyDescent="0.25">
      <c r="A39" s="41" t="s">
        <v>58</v>
      </c>
      <c r="B39" s="20">
        <v>796803.85039370076</v>
      </c>
      <c r="C39" s="20">
        <v>434815</v>
      </c>
      <c r="D39" s="20"/>
      <c r="E39" s="21"/>
      <c r="F39" s="20">
        <v>904247.35170603672</v>
      </c>
      <c r="G39" s="20">
        <v>552599.69820683391</v>
      </c>
      <c r="H39" s="2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41" t="s">
        <v>59</v>
      </c>
      <c r="B40" s="20">
        <v>575698.99212598428</v>
      </c>
      <c r="C40" s="20">
        <v>342584.59396698955</v>
      </c>
      <c r="D40" s="20"/>
      <c r="E40" s="21"/>
      <c r="F40" s="20">
        <v>746791.48818897631</v>
      </c>
      <c r="G40" s="20">
        <v>436956.78427634295</v>
      </c>
      <c r="H40" s="2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x14ac:dyDescent="0.25">
      <c r="A41" s="41" t="s">
        <v>60</v>
      </c>
      <c r="B41" s="20">
        <f t="shared" ref="B41:C43" si="0">F29</f>
        <v>574964.40682414698</v>
      </c>
      <c r="C41" s="20">
        <f t="shared" si="0"/>
        <v>322657.16013609688</v>
      </c>
      <c r="D41" s="20"/>
      <c r="E41" s="21"/>
      <c r="F41" s="20">
        <v>670556.39370078733</v>
      </c>
      <c r="G41" s="20">
        <v>364164.01870651467</v>
      </c>
      <c r="H41" s="2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x14ac:dyDescent="0.25">
      <c r="A42" s="41" t="s">
        <v>8</v>
      </c>
      <c r="B42" s="20">
        <f t="shared" si="0"/>
        <v>591912.62729658792</v>
      </c>
      <c r="C42" s="20">
        <f t="shared" si="0"/>
        <v>354041</v>
      </c>
      <c r="D42" s="20"/>
      <c r="E42" s="21"/>
      <c r="F42" s="20">
        <v>589693.82152230968</v>
      </c>
      <c r="G42" s="20">
        <v>377149.36878192559</v>
      </c>
      <c r="H42" s="2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41" t="s">
        <v>9</v>
      </c>
      <c r="B43" s="20">
        <f t="shared" si="0"/>
        <v>545392.6902887139</v>
      </c>
      <c r="C43" s="20">
        <f t="shared" si="0"/>
        <v>313343</v>
      </c>
      <c r="D43" s="20"/>
      <c r="E43" s="21"/>
      <c r="F43" s="20">
        <v>650741.30708661408</v>
      </c>
      <c r="G43" s="20">
        <v>432270.79827881866</v>
      </c>
      <c r="H43" s="2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x14ac:dyDescent="0.25">
      <c r="A44" s="41" t="s">
        <v>10</v>
      </c>
      <c r="B44" s="20">
        <f t="shared" ref="B44" si="1">F32</f>
        <v>533967.42257217842</v>
      </c>
      <c r="C44" s="20">
        <f t="shared" ref="C44" si="2">G32</f>
        <v>329084.72175779555</v>
      </c>
      <c r="D44" s="20"/>
      <c r="E44" s="21"/>
      <c r="F44" s="20">
        <v>560920.54068241466</v>
      </c>
      <c r="G44" s="20">
        <v>376255.78365392366</v>
      </c>
      <c r="H44" s="2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41" t="s">
        <v>2</v>
      </c>
      <c r="B45" s="20">
        <f t="shared" ref="B45" si="3">F33</f>
        <v>591911.75328083988</v>
      </c>
      <c r="C45" s="20">
        <f t="shared" ref="C45" si="4">G33</f>
        <v>353085</v>
      </c>
      <c r="D45" s="20"/>
      <c r="E45" s="21"/>
      <c r="F45" s="20">
        <v>528033</v>
      </c>
      <c r="G45" s="20">
        <v>354792</v>
      </c>
      <c r="H45" s="2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x14ac:dyDescent="0.25">
      <c r="A46" s="41" t="s">
        <v>11</v>
      </c>
      <c r="B46" s="20">
        <f t="shared" ref="B46" si="5">F34</f>
        <v>587861.26509186346</v>
      </c>
      <c r="C46" s="20">
        <f t="shared" ref="C46" si="6">G34</f>
        <v>353141.44209072087</v>
      </c>
      <c r="D46" s="20"/>
      <c r="E46" s="21"/>
      <c r="F46" s="20">
        <v>605957.15787142736</v>
      </c>
      <c r="G46" s="20">
        <v>367009.66570882947</v>
      </c>
      <c r="H46" s="20" t="s">
        <v>63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ht="16.149999999999999" customHeight="1" x14ac:dyDescent="0.25">
      <c r="A47" s="41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ht="2.25" customHeight="1" x14ac:dyDescent="0.25">
      <c r="A48" s="35"/>
      <c r="B48" s="69"/>
      <c r="C48" s="69"/>
      <c r="D48" s="69"/>
      <c r="E48" s="69"/>
      <c r="F48" s="69"/>
      <c r="G48" s="69"/>
      <c r="H48" s="69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ht="6.75" customHeight="1" x14ac:dyDescent="0.25">
      <c r="A49" s="3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ht="23.25" x14ac:dyDescent="0.35">
      <c r="A50" s="36"/>
      <c r="B50" s="74" t="str">
        <f>"Input Water Produced ("&amp;C10&amp;")"</f>
        <v>Input Water Produced (MG)</v>
      </c>
      <c r="C50" s="74"/>
      <c r="D50" s="74"/>
      <c r="E50" s="74"/>
      <c r="F50" s="74"/>
      <c r="G50" s="74"/>
      <c r="H50" s="74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x14ac:dyDescent="0.25">
      <c r="A51" s="36"/>
      <c r="B51" s="68" t="s">
        <v>21</v>
      </c>
      <c r="C51" s="68"/>
      <c r="D51" s="68"/>
      <c r="E51" s="68"/>
      <c r="F51" s="68"/>
      <c r="G51" s="68"/>
      <c r="H51" s="68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ht="23.25" x14ac:dyDescent="0.35">
      <c r="A52" s="36"/>
      <c r="B52" s="33"/>
      <c r="C52" s="37" t="s">
        <v>3</v>
      </c>
      <c r="D52" s="38" t="s">
        <v>18</v>
      </c>
      <c r="E52" s="39"/>
      <c r="F52" s="38" t="s">
        <v>17</v>
      </c>
      <c r="G52" s="40"/>
      <c r="H52" s="33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6"/>
      <c r="B53" s="33"/>
      <c r="C53" s="41" t="s">
        <v>8</v>
      </c>
      <c r="D53" s="19"/>
      <c r="E53" s="42"/>
      <c r="F53" s="19"/>
      <c r="G53" s="43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6"/>
      <c r="B54" s="33"/>
      <c r="C54" s="41" t="s">
        <v>9</v>
      </c>
      <c r="D54" s="19"/>
      <c r="E54" s="42"/>
      <c r="F54" s="19"/>
      <c r="G54" s="43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6"/>
      <c r="B55" s="33"/>
      <c r="C55" s="41" t="s">
        <v>10</v>
      </c>
      <c r="D55" s="19"/>
      <c r="E55" s="42"/>
      <c r="F55" s="19"/>
      <c r="G55" s="43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6"/>
      <c r="B56" s="33"/>
      <c r="C56" s="41" t="s">
        <v>2</v>
      </c>
      <c r="D56" s="19"/>
      <c r="E56" s="42"/>
      <c r="F56" s="19"/>
      <c r="G56" s="43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6"/>
      <c r="B57" s="33"/>
      <c r="C57" s="41" t="s">
        <v>11</v>
      </c>
      <c r="D57" s="19"/>
      <c r="E57" s="42"/>
      <c r="F57" s="19"/>
      <c r="G57" s="43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6"/>
      <c r="B58" s="33"/>
      <c r="C58" s="41" t="s">
        <v>12</v>
      </c>
      <c r="D58" s="19"/>
      <c r="E58" s="42"/>
      <c r="F58" s="19"/>
      <c r="G58" s="43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6"/>
      <c r="B59" s="33"/>
      <c r="C59" s="41" t="s">
        <v>13</v>
      </c>
      <c r="D59" s="19"/>
      <c r="E59" s="42"/>
      <c r="F59" s="19"/>
      <c r="G59" s="43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6"/>
      <c r="B60" s="33"/>
      <c r="C60" s="33"/>
      <c r="D60" s="28"/>
      <c r="E60" s="28"/>
      <c r="F60" s="28"/>
      <c r="G60" s="28"/>
      <c r="H60" s="28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6"/>
      <c r="B61" s="33"/>
      <c r="C61" s="33"/>
      <c r="D61" s="28"/>
      <c r="E61" s="28"/>
      <c r="F61" s="28"/>
      <c r="G61" s="28"/>
      <c r="H61" s="28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28"/>
      <c r="E62" s="28"/>
      <c r="F62" s="28"/>
      <c r="G62" s="28"/>
      <c r="H62" s="28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" customFormat="1" x14ac:dyDescent="0.25">
      <c r="A76" s="33"/>
      <c r="B76" s="33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8" customFormat="1" x14ac:dyDescent="0.25">
      <c r="A77" s="33"/>
      <c r="B77" s="33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s="8" customFormat="1" x14ac:dyDescent="0.25">
      <c r="A78" s="33"/>
      <c r="B78" s="33"/>
      <c r="C78" s="33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8" customFormat="1" x14ac:dyDescent="0.25">
      <c r="A79" s="33"/>
      <c r="B79" s="33"/>
      <c r="C79" s="33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8" customFormat="1" x14ac:dyDescent="0.25">
      <c r="A80" s="33"/>
      <c r="B80" s="33"/>
      <c r="C80" s="3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s="8" customFormat="1" x14ac:dyDescent="0.25">
      <c r="A81" s="33"/>
      <c r="B81" s="33"/>
      <c r="C81" s="33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s="8" customFormat="1" x14ac:dyDescent="0.25">
      <c r="A82" s="33"/>
      <c r="B82" s="33"/>
      <c r="C82" s="33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s="8" customFormat="1" x14ac:dyDescent="0.25">
      <c r="A83" s="33"/>
      <c r="B83" s="33"/>
      <c r="C83" s="33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</sheetData>
  <mergeCells count="13">
    <mergeCell ref="B51:H51"/>
    <mergeCell ref="B48:H48"/>
    <mergeCell ref="B12:H12"/>
    <mergeCell ref="A1:H4"/>
    <mergeCell ref="C5:H6"/>
    <mergeCell ref="B50:H50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J163"/>
  <sheetViews>
    <sheetView view="pageBreakPreview" zoomScaleNormal="100" zoomScaleSheetLayoutView="100" workbookViewId="0">
      <selection activeCell="BA40" sqref="BA40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4.42578125" style="30" customWidth="1"/>
    <col min="10" max="10" width="3.85546875" style="30" customWidth="1"/>
    <col min="11" max="11" width="14.5703125" style="30" customWidth="1"/>
    <col min="12" max="12" width="3.85546875" style="30" customWidth="1"/>
    <col min="13" max="13" width="13.7109375" style="30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1.570312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1.57031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1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33"/>
      <c r="B6" s="33"/>
      <c r="C6" s="36" t="s">
        <v>64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6">
        <v>44713</v>
      </c>
      <c r="D8" s="8"/>
      <c r="E8" s="26">
        <v>5922721.7199999997</v>
      </c>
      <c r="F8" s="8"/>
      <c r="G8" s="26">
        <v>1216720.1499999999</v>
      </c>
      <c r="H8" s="50"/>
      <c r="I8" s="49">
        <v>792009.09</v>
      </c>
      <c r="J8" s="8"/>
      <c r="K8" s="26">
        <v>604288.06000000006</v>
      </c>
      <c r="L8" s="8"/>
      <c r="M8" s="26">
        <v>4139877</v>
      </c>
      <c r="N8" s="8"/>
      <c r="O8" s="26">
        <f>SUM(E8,G8,I8,K8,M8)</f>
        <v>12675616.02</v>
      </c>
      <c r="P8" s="8"/>
    </row>
    <row r="9" spans="1:21" x14ac:dyDescent="0.25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6">
        <v>44682</v>
      </c>
      <c r="D11" s="8"/>
      <c r="E11" s="26">
        <v>5375524.6499999994</v>
      </c>
      <c r="F11" s="8"/>
      <c r="G11" s="26">
        <v>1336520.54</v>
      </c>
      <c r="H11" s="50"/>
      <c r="I11" s="49">
        <v>782576.81</v>
      </c>
      <c r="J11" s="8"/>
      <c r="K11" s="26">
        <v>532060.39</v>
      </c>
      <c r="L11" s="8"/>
      <c r="M11" s="26">
        <v>4128560.19</v>
      </c>
      <c r="N11" s="8"/>
      <c r="O11" s="26">
        <f>SUM(E11,G11,I11,K11,M11)</f>
        <v>12155242.58</v>
      </c>
      <c r="P11" s="8"/>
    </row>
    <row r="12" spans="1:21" x14ac:dyDescent="0.25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6">
        <v>44652</v>
      </c>
      <c r="D14" s="8"/>
      <c r="E14" s="26">
        <v>5878114.9199999999</v>
      </c>
      <c r="F14" s="8"/>
      <c r="G14" s="26">
        <v>1273076.33</v>
      </c>
      <c r="H14" s="50"/>
      <c r="I14" s="49">
        <v>697231.5</v>
      </c>
      <c r="J14" s="8"/>
      <c r="K14" s="26">
        <v>500038.75</v>
      </c>
      <c r="L14" s="8"/>
      <c r="M14" s="26">
        <v>4160633.56</v>
      </c>
      <c r="N14" s="8"/>
      <c r="O14" s="26">
        <f>SUM(E14,G14,I14,K14,M14)</f>
        <v>12509095.060000001</v>
      </c>
      <c r="P14" s="8"/>
    </row>
    <row r="15" spans="1:21" x14ac:dyDescent="0.25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6">
        <v>44651</v>
      </c>
      <c r="D17" s="8"/>
      <c r="E17" s="26">
        <v>6036469.8199999994</v>
      </c>
      <c r="F17" s="8"/>
      <c r="G17" s="26">
        <v>1179407.31</v>
      </c>
      <c r="H17" s="50"/>
      <c r="I17" s="49">
        <v>705165.18</v>
      </c>
      <c r="J17" s="8"/>
      <c r="K17" s="26">
        <v>549508.55000000005</v>
      </c>
      <c r="L17" s="8"/>
      <c r="M17" s="26">
        <v>4241241.43</v>
      </c>
      <c r="N17" s="8"/>
      <c r="O17" s="26">
        <f>SUM(E17,G17,I17,K17,M17)</f>
        <v>12711792.289999999</v>
      </c>
      <c r="P17" s="8"/>
    </row>
    <row r="18" spans="1:16" x14ac:dyDescent="0.25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6">
        <v>44620</v>
      </c>
      <c r="D20" s="8"/>
      <c r="E20" s="26">
        <v>6619506.5700000003</v>
      </c>
      <c r="F20" s="8"/>
      <c r="G20" s="26">
        <v>1484422.35</v>
      </c>
      <c r="H20" s="50"/>
      <c r="I20" s="49">
        <v>840039.84</v>
      </c>
      <c r="J20" s="8"/>
      <c r="K20" s="26">
        <v>684012.38</v>
      </c>
      <c r="L20" s="8"/>
      <c r="M20" s="26">
        <v>4315761.84</v>
      </c>
      <c r="N20" s="8"/>
      <c r="O20" s="26">
        <f>SUM(E20,G20,I20,K20,M20)</f>
        <v>13943742.98</v>
      </c>
      <c r="P20" s="8"/>
    </row>
    <row r="21" spans="1:16" x14ac:dyDescent="0.25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6">
        <v>44592</v>
      </c>
      <c r="D23" s="8"/>
      <c r="E23" s="26">
        <v>6140473.5899999999</v>
      </c>
      <c r="F23" s="8"/>
      <c r="G23" s="26">
        <v>1466079.34</v>
      </c>
      <c r="H23" s="50"/>
      <c r="I23" s="49">
        <v>920658.99</v>
      </c>
      <c r="J23" s="8"/>
      <c r="K23" s="26">
        <v>583586.6</v>
      </c>
      <c r="L23" s="8"/>
      <c r="M23" s="26">
        <v>4274429.57</v>
      </c>
      <c r="N23" s="8"/>
      <c r="O23" s="26">
        <f>SUM(E23,G23,I23,K23,M23)</f>
        <v>13385228.09</v>
      </c>
      <c r="P23" s="8"/>
    </row>
    <row r="24" spans="1:16" x14ac:dyDescent="0.25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6">
        <v>44531</v>
      </c>
      <c r="D26" s="8"/>
      <c r="E26" s="26">
        <v>6805237.8600000003</v>
      </c>
      <c r="F26" s="8"/>
      <c r="G26" s="26">
        <v>1741310.9</v>
      </c>
      <c r="H26" s="50"/>
      <c r="I26" s="49">
        <v>878398.5</v>
      </c>
      <c r="J26" s="8"/>
      <c r="K26" s="26">
        <v>600956.11</v>
      </c>
      <c r="L26" s="8"/>
      <c r="M26" s="26">
        <v>4279128.4400000004</v>
      </c>
      <c r="N26" s="8"/>
      <c r="O26" s="26">
        <f>SUM(E26,G26,I26,K26,M26)</f>
        <v>14305031.809999999</v>
      </c>
      <c r="P26" s="8"/>
    </row>
    <row r="27" spans="1:16" x14ac:dyDescent="0.25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6">
        <v>44501</v>
      </c>
      <c r="D29" s="8"/>
      <c r="E29" s="26">
        <v>7457076.2000000002</v>
      </c>
      <c r="F29" s="8"/>
      <c r="G29" s="26">
        <v>1586912.57</v>
      </c>
      <c r="H29" s="50"/>
      <c r="I29" s="49">
        <v>869963.1</v>
      </c>
      <c r="J29" s="8"/>
      <c r="K29" s="26">
        <v>564619.98</v>
      </c>
      <c r="L29" s="8"/>
      <c r="M29" s="26">
        <v>4291716.7</v>
      </c>
      <c r="N29" s="8"/>
      <c r="O29" s="26">
        <f>SUM(E29,G29,I29,K29,M29)</f>
        <v>14770288.550000001</v>
      </c>
      <c r="P29" s="8"/>
    </row>
    <row r="30" spans="1:16" x14ac:dyDescent="0.25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6">
        <v>44470</v>
      </c>
      <c r="D32" s="8"/>
      <c r="E32" s="26">
        <v>7541282.7199999997</v>
      </c>
      <c r="F32" s="8"/>
      <c r="G32" s="26">
        <v>1493609.77</v>
      </c>
      <c r="H32" s="50"/>
      <c r="I32" s="49">
        <v>798533.49</v>
      </c>
      <c r="J32" s="8"/>
      <c r="K32" s="26">
        <v>621086.19999999995</v>
      </c>
      <c r="L32" s="8"/>
      <c r="M32" s="26">
        <v>4190498.37</v>
      </c>
      <c r="N32" s="8"/>
      <c r="O32" s="26">
        <f>SUM(E32,G32,I32,K32,M32)</f>
        <v>14645010.550000001</v>
      </c>
      <c r="P32" s="8"/>
    </row>
    <row r="33" spans="1:16" x14ac:dyDescent="0.25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6">
        <v>44440</v>
      </c>
      <c r="D35" s="8"/>
      <c r="E35" s="26">
        <v>6943451.2699999996</v>
      </c>
      <c r="F35" s="8"/>
      <c r="G35" s="26">
        <v>1662683.01</v>
      </c>
      <c r="H35" s="50"/>
      <c r="I35" s="49">
        <v>1139555.81</v>
      </c>
      <c r="J35" s="8"/>
      <c r="K35" s="26">
        <v>518672.04</v>
      </c>
      <c r="L35" s="8"/>
      <c r="M35" s="26">
        <v>4234798.76</v>
      </c>
      <c r="N35" s="8"/>
      <c r="O35" s="26">
        <f>SUM(E35,G35,I35,K35,M35)</f>
        <v>14499160.889999999</v>
      </c>
      <c r="P35" s="8"/>
    </row>
    <row r="36" spans="1:16" x14ac:dyDescent="0.25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6">
        <v>44409</v>
      </c>
      <c r="D38" s="8"/>
      <c r="E38" s="26">
        <v>6123333.6600000001</v>
      </c>
      <c r="F38" s="8"/>
      <c r="G38" s="26">
        <v>1861245.28</v>
      </c>
      <c r="H38" s="50"/>
      <c r="I38" s="49">
        <v>767810.22</v>
      </c>
      <c r="J38" s="8"/>
      <c r="K38" s="26">
        <v>549952.41</v>
      </c>
      <c r="L38" s="8"/>
      <c r="M38" s="26">
        <v>4257383.18</v>
      </c>
      <c r="N38" s="8"/>
      <c r="O38" s="26">
        <f>SUM(E38,G38,I38,K38,M38)</f>
        <v>13559724.75</v>
      </c>
      <c r="P38" s="8"/>
    </row>
    <row r="39" spans="1:16" x14ac:dyDescent="0.25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6">
        <v>44378</v>
      </c>
      <c r="D41" s="8"/>
      <c r="E41" s="26">
        <v>7174245.1500000004</v>
      </c>
      <c r="F41" s="8"/>
      <c r="G41" s="26">
        <v>1279789.17</v>
      </c>
      <c r="H41" s="50"/>
      <c r="I41" s="49">
        <v>744124.07</v>
      </c>
      <c r="J41" s="8"/>
      <c r="K41" s="26">
        <v>587555.57999999996</v>
      </c>
      <c r="L41" s="8"/>
      <c r="M41" s="26">
        <v>4210269.26</v>
      </c>
      <c r="N41" s="8"/>
      <c r="O41" s="26">
        <f>SUM(E41,G41,I41,K41,M41)</f>
        <v>13995983.23</v>
      </c>
      <c r="P41" s="8"/>
    </row>
    <row r="42" spans="1:16" x14ac:dyDescent="0.25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6">
        <v>44348</v>
      </c>
      <c r="D44" s="8"/>
      <c r="E44" s="26">
        <v>5681848.2000000002</v>
      </c>
      <c r="F44" s="8"/>
      <c r="G44" s="26">
        <v>1346318.78</v>
      </c>
      <c r="H44" s="50"/>
      <c r="I44" s="49">
        <v>802276.19</v>
      </c>
      <c r="J44" s="8"/>
      <c r="K44" s="26">
        <v>561283.43999999994</v>
      </c>
      <c r="L44" s="8"/>
      <c r="M44" s="26">
        <v>4225375</v>
      </c>
      <c r="N44" s="8"/>
      <c r="O44" s="26">
        <f>SUM(E44,G44,I44,K44,M44)</f>
        <v>12617101.609999999</v>
      </c>
      <c r="P44" s="8"/>
    </row>
    <row r="45" spans="1:16" ht="30" x14ac:dyDescent="0.25">
      <c r="A45" s="8"/>
      <c r="B45" s="8"/>
      <c r="C45" s="27" t="s">
        <v>35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6">
        <v>44317</v>
      </c>
      <c r="D47" s="8"/>
      <c r="E47" s="26">
        <v>5991854.4499999993</v>
      </c>
      <c r="F47" s="8"/>
      <c r="G47" s="26">
        <v>1399216.13</v>
      </c>
      <c r="H47" s="50"/>
      <c r="I47" s="49">
        <v>801947.92</v>
      </c>
      <c r="J47" s="8"/>
      <c r="K47" s="26">
        <v>643621.52</v>
      </c>
      <c r="L47" s="8"/>
      <c r="M47" s="26">
        <v>3922712.98</v>
      </c>
      <c r="N47" s="8"/>
      <c r="O47" s="26">
        <f>SUM(E47,G47,I47,K47,M47)</f>
        <v>12759353</v>
      </c>
      <c r="P47" s="8"/>
    </row>
    <row r="48" spans="1:16" ht="30" x14ac:dyDescent="0.25">
      <c r="A48" s="8"/>
      <c r="B48" s="8"/>
      <c r="C48" s="27" t="s">
        <v>35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6">
        <v>44287</v>
      </c>
      <c r="D50" s="8"/>
      <c r="E50" s="26">
        <v>5466347.4199999999</v>
      </c>
      <c r="F50" s="8"/>
      <c r="G50" s="26">
        <v>1287629.42</v>
      </c>
      <c r="H50" s="50"/>
      <c r="I50" s="49">
        <v>883522.09</v>
      </c>
      <c r="J50" s="8"/>
      <c r="K50" s="26">
        <v>557360.07999999996</v>
      </c>
      <c r="L50" s="8"/>
      <c r="M50" s="26">
        <v>3874364.35</v>
      </c>
      <c r="N50" s="8"/>
      <c r="O50" s="26">
        <f>SUM(E50,G50,I50,K50,M50)</f>
        <v>12069223.359999999</v>
      </c>
      <c r="P50" s="8"/>
    </row>
    <row r="51" spans="1:16" ht="30" x14ac:dyDescent="0.25">
      <c r="A51" s="8"/>
      <c r="B51" s="8"/>
      <c r="C51" s="27" t="s">
        <v>36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6">
        <v>44256</v>
      </c>
      <c r="D53" s="8"/>
      <c r="E53" s="26">
        <v>5222333.49</v>
      </c>
      <c r="F53" s="8"/>
      <c r="G53" s="26">
        <v>1505379.9</v>
      </c>
      <c r="H53" s="50"/>
      <c r="I53" s="49">
        <v>795996.13</v>
      </c>
      <c r="J53" s="8"/>
      <c r="K53" s="26">
        <v>598187.38</v>
      </c>
      <c r="L53" s="8"/>
      <c r="M53" s="26">
        <v>3910555.3200000003</v>
      </c>
      <c r="N53" s="8"/>
      <c r="O53" s="26">
        <f>SUM(E53,G53,I53,K53,M53)</f>
        <v>12032452.220000001</v>
      </c>
      <c r="P53" s="8"/>
    </row>
    <row r="54" spans="1:16" ht="30" x14ac:dyDescent="0.25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6">
        <v>44228</v>
      </c>
      <c r="D56" s="8"/>
      <c r="E56" s="26">
        <v>6389256.4299999997</v>
      </c>
      <c r="F56" s="8"/>
      <c r="G56" s="26">
        <v>1523452.14</v>
      </c>
      <c r="H56" s="50"/>
      <c r="I56" s="49">
        <v>922568.87</v>
      </c>
      <c r="J56" s="8"/>
      <c r="K56" s="26">
        <v>660900.6</v>
      </c>
      <c r="L56" s="8"/>
      <c r="M56" s="26">
        <v>3979640.65</v>
      </c>
      <c r="N56" s="8"/>
      <c r="O56" s="26">
        <f>SUM(E56,G56,I56,K56,M56)</f>
        <v>13475818.689999999</v>
      </c>
      <c r="P56" s="8"/>
    </row>
    <row r="57" spans="1:16" ht="30" x14ac:dyDescent="0.25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8"/>
      <c r="C59" s="56">
        <v>44197</v>
      </c>
      <c r="D59" s="8"/>
      <c r="E59" s="26">
        <v>6402607.6200000001</v>
      </c>
      <c r="F59" s="8"/>
      <c r="G59" s="26">
        <v>1605667.5</v>
      </c>
      <c r="H59" s="50"/>
      <c r="I59" s="49">
        <v>943966.95</v>
      </c>
      <c r="J59" s="8"/>
      <c r="K59" s="26">
        <v>672367.65</v>
      </c>
      <c r="L59" s="8"/>
      <c r="M59" s="26">
        <v>3916487.77</v>
      </c>
      <c r="N59" s="8"/>
      <c r="O59" s="26">
        <f>SUM(E59,G59,I59,K59,M59)</f>
        <v>13541097.49</v>
      </c>
      <c r="P59" s="8"/>
    </row>
    <row r="60" spans="1:16" ht="30" x14ac:dyDescent="0.25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8"/>
      <c r="B62" s="8"/>
      <c r="C62" s="56">
        <v>44166</v>
      </c>
      <c r="D62" s="8"/>
      <c r="E62" s="26">
        <v>6546503.9700000007</v>
      </c>
      <c r="F62" s="8"/>
      <c r="G62" s="26">
        <v>1719164.47</v>
      </c>
      <c r="H62" s="50"/>
      <c r="I62" s="49">
        <v>836161.19</v>
      </c>
      <c r="J62" s="8"/>
      <c r="K62" s="26">
        <v>671650.96</v>
      </c>
      <c r="L62" s="8"/>
      <c r="M62" s="26">
        <v>4090886.0700000003</v>
      </c>
      <c r="N62" s="8"/>
      <c r="O62" s="26">
        <f>SUM(E62,G62,I62,K62,M62)</f>
        <v>13864366.66</v>
      </c>
      <c r="P62" s="8"/>
    </row>
    <row r="63" spans="1:16" ht="30" x14ac:dyDescent="0.25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x14ac:dyDescent="0.25">
      <c r="A64" s="8"/>
      <c r="B64" s="8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5">
      <c r="A65" s="8"/>
      <c r="B65" s="8"/>
      <c r="C65" s="56">
        <v>44136</v>
      </c>
      <c r="D65" s="8"/>
      <c r="E65" s="26">
        <v>6365814.7799999993</v>
      </c>
      <c r="F65" s="8"/>
      <c r="G65" s="26">
        <v>1762674.79</v>
      </c>
      <c r="H65" s="50"/>
      <c r="I65" s="49">
        <v>895862.48</v>
      </c>
      <c r="J65" s="8"/>
      <c r="K65" s="26">
        <v>833628.08</v>
      </c>
      <c r="L65" s="8"/>
      <c r="M65" s="26">
        <v>3711523.6100000003</v>
      </c>
      <c r="N65" s="8"/>
      <c r="O65" s="26">
        <f>SUM(E65,G65,I65,K65,M65)</f>
        <v>13569503.739999998</v>
      </c>
      <c r="P65" s="8"/>
    </row>
    <row r="66" spans="1:16" ht="30" x14ac:dyDescent="0.25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6" x14ac:dyDescent="0.25">
      <c r="A67" s="8"/>
      <c r="B67" s="8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5">
      <c r="A68" s="8"/>
      <c r="B68" s="8"/>
      <c r="C68" s="56">
        <v>44105</v>
      </c>
      <c r="D68" s="8"/>
      <c r="E68" s="26">
        <v>6467360.46</v>
      </c>
      <c r="F68" s="8"/>
      <c r="G68" s="26">
        <v>1592758.31</v>
      </c>
      <c r="H68" s="50"/>
      <c r="I68" s="49">
        <v>1136806.56</v>
      </c>
      <c r="J68" s="8"/>
      <c r="K68" s="26">
        <v>705071.68</v>
      </c>
      <c r="L68" s="8"/>
      <c r="M68" s="26">
        <v>3587464.2</v>
      </c>
      <c r="N68" s="8"/>
      <c r="O68" s="26">
        <f>SUM(E68,G68,I68,K68,M68)</f>
        <v>13489461.210000001</v>
      </c>
      <c r="P68" s="8"/>
    </row>
    <row r="69" spans="1:16" ht="30" x14ac:dyDescent="0.25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6" x14ac:dyDescent="0.25">
      <c r="A70" s="8"/>
      <c r="B70" s="8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5">
      <c r="A71" s="8"/>
      <c r="B71" s="8"/>
      <c r="C71" s="56">
        <v>44075</v>
      </c>
      <c r="D71" s="8"/>
      <c r="E71" s="26">
        <v>7064917.0800000001</v>
      </c>
      <c r="F71" s="8"/>
      <c r="G71" s="26">
        <v>2061433.98</v>
      </c>
      <c r="H71" s="50"/>
      <c r="I71" s="49">
        <v>1138006.3899999999</v>
      </c>
      <c r="J71" s="8"/>
      <c r="K71" s="26">
        <v>708443.88</v>
      </c>
      <c r="L71" s="8"/>
      <c r="M71" s="26">
        <v>3952463.65</v>
      </c>
      <c r="N71" s="8"/>
      <c r="O71" s="26">
        <f>SUM(E71,G71,I71,K71,M71)</f>
        <v>14925264.980000002</v>
      </c>
      <c r="P71" s="8"/>
    </row>
    <row r="72" spans="1:16" ht="30" x14ac:dyDescent="0.25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6" x14ac:dyDescent="0.25">
      <c r="A73" s="8"/>
      <c r="B73" s="8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idden="1" x14ac:dyDescent="0.25">
      <c r="A74" s="8"/>
      <c r="B74" s="8"/>
      <c r="C74" s="56">
        <v>44044</v>
      </c>
      <c r="D74" s="8"/>
      <c r="E74" s="26">
        <v>8435860.2300000004</v>
      </c>
      <c r="F74" s="8"/>
      <c r="G74" s="26">
        <v>1943749.78</v>
      </c>
      <c r="H74" s="50"/>
      <c r="I74" s="49">
        <v>980400.35</v>
      </c>
      <c r="J74" s="8"/>
      <c r="K74" s="26">
        <v>742524.61</v>
      </c>
      <c r="L74" s="8"/>
      <c r="M74" s="26">
        <v>4024364.96</v>
      </c>
      <c r="N74" s="8"/>
      <c r="O74" s="26">
        <f>SUM(E74,G74,I74,K74,M74)</f>
        <v>16126899.93</v>
      </c>
      <c r="P74" s="8"/>
    </row>
    <row r="75" spans="1:16" ht="30" hidden="1" x14ac:dyDescent="0.25">
      <c r="A75" s="8"/>
      <c r="B75" s="8"/>
      <c r="C75" s="27" t="s">
        <v>35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6" hidden="1" x14ac:dyDescent="0.25">
      <c r="A76" s="8"/>
      <c r="B76" s="8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idden="1" x14ac:dyDescent="0.25">
      <c r="A77" s="8"/>
      <c r="B77" s="8"/>
      <c r="C77" s="56">
        <v>44013</v>
      </c>
      <c r="D77" s="8"/>
      <c r="E77" s="26">
        <v>7665645.75</v>
      </c>
      <c r="F77" s="8"/>
      <c r="G77" s="26">
        <v>1662701.27</v>
      </c>
      <c r="H77" s="50"/>
      <c r="I77" s="49">
        <v>1040509.2</v>
      </c>
      <c r="J77" s="8"/>
      <c r="K77" s="26">
        <v>708660.8</v>
      </c>
      <c r="L77" s="8"/>
      <c r="M77" s="26">
        <v>4082278.35</v>
      </c>
      <c r="N77" s="8"/>
      <c r="O77" s="26">
        <f>SUM(E77,G77,I77,K77,M77)</f>
        <v>15159795.369999999</v>
      </c>
      <c r="P77" s="8"/>
    </row>
    <row r="78" spans="1:16" ht="30" hidden="1" x14ac:dyDescent="0.25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6" hidden="1" x14ac:dyDescent="0.25">
      <c r="A79" s="8"/>
      <c r="B79" s="8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idden="1" x14ac:dyDescent="0.25">
      <c r="A80" s="8"/>
      <c r="B80" s="8"/>
      <c r="C80" s="56">
        <v>43983</v>
      </c>
      <c r="D80" s="8"/>
      <c r="E80" s="26">
        <v>6175284.2000000002</v>
      </c>
      <c r="F80" s="8"/>
      <c r="G80" s="26">
        <v>1623296.51</v>
      </c>
      <c r="H80" s="50"/>
      <c r="I80" s="49">
        <v>1015588.13</v>
      </c>
      <c r="J80" s="8"/>
      <c r="K80" s="26">
        <v>790468.27</v>
      </c>
      <c r="L80" s="8"/>
      <c r="M80" s="26">
        <v>4068147.55</v>
      </c>
      <c r="N80" s="8"/>
      <c r="O80" s="26">
        <f>SUM(E80,G80,I80,K80,M80)</f>
        <v>13672784.66</v>
      </c>
      <c r="P80" s="8"/>
    </row>
    <row r="81" spans="1:16" ht="30" hidden="1" x14ac:dyDescent="0.25">
      <c r="A81" s="8"/>
      <c r="B81" s="8"/>
      <c r="C81" s="27" t="s">
        <v>36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16" hidden="1" x14ac:dyDescent="0.25">
      <c r="A82" s="8"/>
      <c r="B82" s="8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idden="1" x14ac:dyDescent="0.25">
      <c r="A83" s="8"/>
      <c r="B83" s="8"/>
      <c r="C83" s="56">
        <v>43952</v>
      </c>
      <c r="D83" s="8"/>
      <c r="E83" s="26">
        <v>6897025.629999999</v>
      </c>
      <c r="F83" s="8"/>
      <c r="G83" s="26">
        <v>1739861.0900000003</v>
      </c>
      <c r="H83" s="50"/>
      <c r="I83" s="49">
        <v>1132124.7300000002</v>
      </c>
      <c r="J83" s="8"/>
      <c r="K83" s="26">
        <v>887546.29</v>
      </c>
      <c r="L83" s="8"/>
      <c r="M83" s="26">
        <v>4148160.1600000006</v>
      </c>
      <c r="N83" s="8"/>
      <c r="O83" s="26">
        <f>SUM(E83,G83,I83,K83,M83)</f>
        <v>14804717.899999999</v>
      </c>
      <c r="P83" s="8"/>
    </row>
    <row r="84" spans="1:16" ht="30" hidden="1" x14ac:dyDescent="0.25">
      <c r="A84" s="8"/>
      <c r="B84" s="8"/>
      <c r="C84" s="27" t="s">
        <v>36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8"/>
    </row>
    <row r="85" spans="1:16" hidden="1" x14ac:dyDescent="0.25">
      <c r="A85" s="8"/>
      <c r="B85" s="8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idden="1" x14ac:dyDescent="0.25">
      <c r="A86" s="8"/>
      <c r="B86" s="8"/>
      <c r="C86" s="56">
        <v>43922</v>
      </c>
      <c r="D86" s="8"/>
      <c r="E86" s="26">
        <v>5970393.1200000001</v>
      </c>
      <c r="F86" s="8"/>
      <c r="G86" s="26">
        <v>1889037.3</v>
      </c>
      <c r="H86" s="50"/>
      <c r="I86" s="49">
        <v>1221441.01</v>
      </c>
      <c r="J86" s="8"/>
      <c r="K86" s="26">
        <v>853526.74</v>
      </c>
      <c r="L86" s="8"/>
      <c r="M86" s="26">
        <v>3862868.96</v>
      </c>
      <c r="N86" s="8"/>
      <c r="O86" s="26">
        <f>SUM(E86,G86,I86,K86,M86)</f>
        <v>13797267.129999999</v>
      </c>
      <c r="P86" s="8"/>
    </row>
    <row r="87" spans="1:16" ht="30" hidden="1" x14ac:dyDescent="0.25">
      <c r="A87" s="8"/>
      <c r="B87" s="8"/>
      <c r="C87" s="27" t="s">
        <v>36</v>
      </c>
      <c r="D87" s="25"/>
      <c r="E87" s="25" t="s">
        <v>29</v>
      </c>
      <c r="F87" s="25"/>
      <c r="G87" s="25" t="s">
        <v>30</v>
      </c>
      <c r="H87" s="25"/>
      <c r="I87" s="25" t="s">
        <v>47</v>
      </c>
      <c r="J87" s="25"/>
      <c r="K87" s="25" t="s">
        <v>31</v>
      </c>
      <c r="L87" s="25"/>
      <c r="M87" s="25" t="s">
        <v>32</v>
      </c>
      <c r="N87" s="25"/>
      <c r="O87" s="25" t="s">
        <v>33</v>
      </c>
      <c r="P87" s="8"/>
    </row>
    <row r="88" spans="1:16" hidden="1" x14ac:dyDescent="0.25">
      <c r="A88" s="8"/>
      <c r="B88" s="8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6">
        <v>43891</v>
      </c>
      <c r="D89" s="8"/>
      <c r="E89" s="26">
        <v>5930873.8700000001</v>
      </c>
      <c r="F89" s="8"/>
      <c r="G89" s="26">
        <v>1802334.49</v>
      </c>
      <c r="H89" s="50"/>
      <c r="I89" s="49">
        <v>1180118.4699999997</v>
      </c>
      <c r="J89" s="8"/>
      <c r="K89" s="26">
        <v>851178.46</v>
      </c>
      <c r="L89" s="8"/>
      <c r="M89" s="26">
        <v>3615841.97</v>
      </c>
      <c r="N89" s="8"/>
      <c r="O89" s="26">
        <f>SUM(E89,G89,I89,K89,M89)</f>
        <v>13380347.26</v>
      </c>
      <c r="P89" s="8"/>
    </row>
    <row r="90" spans="1:16" ht="30" hidden="1" x14ac:dyDescent="0.25">
      <c r="A90" s="8"/>
      <c r="B90" s="8"/>
      <c r="C90" s="27" t="s">
        <v>36</v>
      </c>
      <c r="D90" s="25"/>
      <c r="E90" s="25" t="s">
        <v>29</v>
      </c>
      <c r="F90" s="25"/>
      <c r="G90" s="25" t="s">
        <v>30</v>
      </c>
      <c r="H90" s="25"/>
      <c r="I90" s="25" t="s">
        <v>47</v>
      </c>
      <c r="J90" s="25"/>
      <c r="K90" s="25" t="s">
        <v>31</v>
      </c>
      <c r="L90" s="25"/>
      <c r="M90" s="25" t="s">
        <v>32</v>
      </c>
      <c r="N90" s="25"/>
      <c r="O90" s="25" t="s">
        <v>33</v>
      </c>
      <c r="P90" s="8"/>
    </row>
    <row r="91" spans="1:16" hidden="1" x14ac:dyDescent="0.25">
      <c r="A91" s="8"/>
      <c r="B91" s="8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6">
        <v>43862</v>
      </c>
      <c r="D92" s="8"/>
      <c r="E92" s="26">
        <v>6567589.1600000011</v>
      </c>
      <c r="F92" s="8"/>
      <c r="G92" s="26">
        <v>1807432.9</v>
      </c>
      <c r="H92" s="50"/>
      <c r="I92" s="26">
        <v>1112477.8400000001</v>
      </c>
      <c r="J92" s="8"/>
      <c r="K92" s="26">
        <v>702758.65</v>
      </c>
      <c r="L92" s="8"/>
      <c r="M92" s="26">
        <v>3074748.29</v>
      </c>
      <c r="N92" s="8"/>
      <c r="O92" s="26">
        <f>SUM(E92,G92,I92,K92,M92)</f>
        <v>13265006.84</v>
      </c>
      <c r="P92" s="8"/>
    </row>
    <row r="93" spans="1:16" ht="30" hidden="1" x14ac:dyDescent="0.25">
      <c r="A93" s="8"/>
      <c r="B93" s="8"/>
      <c r="C93" s="27" t="s">
        <v>36</v>
      </c>
      <c r="D93" s="25"/>
      <c r="E93" s="25" t="s">
        <v>29</v>
      </c>
      <c r="F93" s="25"/>
      <c r="G93" s="25" t="s">
        <v>30</v>
      </c>
      <c r="H93" s="25"/>
      <c r="I93" s="25" t="s">
        <v>47</v>
      </c>
      <c r="J93" s="25"/>
      <c r="K93" s="25" t="s">
        <v>31</v>
      </c>
      <c r="L93" s="25"/>
      <c r="M93" s="25" t="s">
        <v>32</v>
      </c>
      <c r="N93" s="25"/>
      <c r="O93" s="25" t="s">
        <v>33</v>
      </c>
      <c r="P93" s="8"/>
    </row>
    <row r="94" spans="1:16" hidden="1" x14ac:dyDescent="0.25">
      <c r="A94" s="8"/>
      <c r="B94" s="8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6">
        <v>43831</v>
      </c>
      <c r="D95" s="8"/>
      <c r="E95" s="26">
        <v>6559978.5300000003</v>
      </c>
      <c r="F95" s="8"/>
      <c r="G95" s="26">
        <v>2038283.14</v>
      </c>
      <c r="H95" s="50"/>
      <c r="I95" s="26">
        <v>1011688.86</v>
      </c>
      <c r="J95" s="8"/>
      <c r="K95" s="26">
        <v>828855.89</v>
      </c>
      <c r="L95" s="8"/>
      <c r="M95" s="26">
        <v>2995819.33</v>
      </c>
      <c r="N95" s="8"/>
      <c r="O95" s="26">
        <f>SUM(E95,G95,I95,K95,M95)</f>
        <v>13434625.75</v>
      </c>
      <c r="P95" s="8"/>
    </row>
    <row r="96" spans="1:16" ht="30" hidden="1" x14ac:dyDescent="0.25">
      <c r="A96" s="8"/>
      <c r="B96" s="8"/>
      <c r="C96" s="27" t="s">
        <v>36</v>
      </c>
      <c r="D96" s="25"/>
      <c r="E96" s="25" t="s">
        <v>29</v>
      </c>
      <c r="F96" s="25"/>
      <c r="G96" s="25" t="s">
        <v>30</v>
      </c>
      <c r="H96" s="25"/>
      <c r="I96" s="25" t="s">
        <v>47</v>
      </c>
      <c r="J96" s="25"/>
      <c r="K96" s="25" t="s">
        <v>31</v>
      </c>
      <c r="L96" s="25"/>
      <c r="M96" s="25" t="s">
        <v>32</v>
      </c>
      <c r="N96" s="25"/>
      <c r="O96" s="25" t="s">
        <v>33</v>
      </c>
      <c r="P96" s="8"/>
    </row>
    <row r="97" spans="1:16" hidden="1" x14ac:dyDescent="0.25">
      <c r="A97" s="8"/>
      <c r="B97" s="8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idden="1" x14ac:dyDescent="0.25">
      <c r="A98" s="8"/>
      <c r="B98" s="8"/>
      <c r="C98" s="56">
        <v>43800</v>
      </c>
      <c r="D98" s="8"/>
      <c r="E98" s="26">
        <v>8017158.2799999993</v>
      </c>
      <c r="F98" s="8"/>
      <c r="G98" s="26">
        <v>1814718.86</v>
      </c>
      <c r="H98" s="50"/>
      <c r="I98" s="26">
        <v>1135110.98</v>
      </c>
      <c r="J98" s="8"/>
      <c r="K98" s="26">
        <v>862990.83</v>
      </c>
      <c r="L98" s="8"/>
      <c r="M98" s="26">
        <v>2703518.53</v>
      </c>
      <c r="N98" s="8"/>
      <c r="O98" s="26">
        <f>SUM(E98,G98,I98,K98,M98)</f>
        <v>14533497.479999999</v>
      </c>
      <c r="P98" s="8"/>
    </row>
    <row r="99" spans="1:16" ht="30" hidden="1" x14ac:dyDescent="0.25">
      <c r="A99" s="8"/>
      <c r="B99" s="8"/>
      <c r="C99" s="27" t="s">
        <v>36</v>
      </c>
      <c r="D99" s="25"/>
      <c r="E99" s="25" t="s">
        <v>29</v>
      </c>
      <c r="F99" s="25"/>
      <c r="G99" s="25" t="s">
        <v>30</v>
      </c>
      <c r="H99" s="25"/>
      <c r="I99" s="25" t="s">
        <v>47</v>
      </c>
      <c r="J99" s="25"/>
      <c r="K99" s="25" t="s">
        <v>31</v>
      </c>
      <c r="L99" s="25"/>
      <c r="M99" s="25" t="s">
        <v>32</v>
      </c>
      <c r="N99" s="25"/>
      <c r="O99" s="25" t="s">
        <v>33</v>
      </c>
      <c r="P99" s="8"/>
    </row>
    <row r="100" spans="1:16" hidden="1" x14ac:dyDescent="0.25">
      <c r="A100" s="8"/>
      <c r="B100" s="8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idden="1" x14ac:dyDescent="0.25">
      <c r="A101" s="8"/>
      <c r="B101" s="8"/>
      <c r="C101" s="56">
        <v>43770</v>
      </c>
      <c r="D101" s="8"/>
      <c r="E101" s="26">
        <v>6277113.6999999993</v>
      </c>
      <c r="F101" s="8"/>
      <c r="G101" s="26">
        <v>2179883</v>
      </c>
      <c r="H101" s="50"/>
      <c r="I101" s="26">
        <v>1224497.42</v>
      </c>
      <c r="J101" s="8"/>
      <c r="K101" s="26">
        <v>1174209.6599999999</v>
      </c>
      <c r="L101" s="8"/>
      <c r="M101" s="26">
        <v>2052260.8599999999</v>
      </c>
      <c r="N101" s="8"/>
      <c r="O101" s="26">
        <f>SUM(E101,G101,I101,K101,M101)</f>
        <v>12907964.639999999</v>
      </c>
      <c r="P101" s="8"/>
    </row>
    <row r="102" spans="1:16" ht="30" hidden="1" x14ac:dyDescent="0.25">
      <c r="A102" s="8"/>
      <c r="B102" s="8"/>
      <c r="C102" s="27" t="s">
        <v>36</v>
      </c>
      <c r="D102" s="25"/>
      <c r="E102" s="25" t="s">
        <v>29</v>
      </c>
      <c r="F102" s="25"/>
      <c r="G102" s="25" t="s">
        <v>30</v>
      </c>
      <c r="H102" s="25"/>
      <c r="I102" s="25" t="s">
        <v>47</v>
      </c>
      <c r="J102" s="25"/>
      <c r="K102" s="25" t="s">
        <v>31</v>
      </c>
      <c r="L102" s="25"/>
      <c r="M102" s="25" t="s">
        <v>32</v>
      </c>
      <c r="N102" s="25"/>
      <c r="O102" s="25" t="s">
        <v>33</v>
      </c>
      <c r="P102" s="8"/>
    </row>
    <row r="103" spans="1:16" hidden="1" x14ac:dyDescent="0.25">
      <c r="A103" s="8"/>
      <c r="B103" s="8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idden="1" x14ac:dyDescent="0.25">
      <c r="A104" s="8"/>
      <c r="B104" s="8"/>
      <c r="C104" s="56">
        <v>43739</v>
      </c>
      <c r="D104" s="8"/>
      <c r="E104" s="26">
        <v>7581475.6299999999</v>
      </c>
      <c r="F104" s="8"/>
      <c r="G104" s="26">
        <v>2325737.2797080982</v>
      </c>
      <c r="H104" s="50"/>
      <c r="I104" s="26">
        <v>1659958.9402919021</v>
      </c>
      <c r="J104" s="8"/>
      <c r="K104" s="26">
        <v>162136.76999999999</v>
      </c>
      <c r="L104" s="8"/>
      <c r="M104" s="26">
        <v>2507083.08</v>
      </c>
      <c r="N104" s="8"/>
      <c r="O104" s="26">
        <f>SUM(E104,G104,I104,K104,M104)</f>
        <v>14236391.699999999</v>
      </c>
      <c r="P104" s="8"/>
    </row>
    <row r="105" spans="1:16" ht="30" hidden="1" x14ac:dyDescent="0.25">
      <c r="A105" s="8"/>
      <c r="B105" s="8"/>
      <c r="C105" s="27" t="s">
        <v>36</v>
      </c>
      <c r="D105" s="25"/>
      <c r="E105" s="25" t="s">
        <v>29</v>
      </c>
      <c r="F105" s="25"/>
      <c r="G105" s="25" t="s">
        <v>30</v>
      </c>
      <c r="H105" s="25"/>
      <c r="I105" s="25" t="s">
        <v>47</v>
      </c>
      <c r="J105" s="25"/>
      <c r="K105" s="25" t="s">
        <v>31</v>
      </c>
      <c r="L105" s="25"/>
      <c r="M105" s="25" t="s">
        <v>32</v>
      </c>
      <c r="N105" s="25"/>
      <c r="O105" s="25" t="s">
        <v>33</v>
      </c>
      <c r="P105" s="8"/>
    </row>
    <row r="106" spans="1:16" hidden="1" x14ac:dyDescent="0.25">
      <c r="A106" s="8"/>
      <c r="B106" s="8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idden="1" x14ac:dyDescent="0.25">
      <c r="A107" s="8"/>
      <c r="B107" s="8"/>
      <c r="C107" s="56">
        <v>43709</v>
      </c>
      <c r="D107" s="8"/>
      <c r="E107" s="26">
        <v>8531861.2899999991</v>
      </c>
      <c r="F107" s="8"/>
      <c r="G107" s="26">
        <v>3176268.65</v>
      </c>
      <c r="H107" s="50"/>
      <c r="I107" s="26">
        <v>301923.20000000001</v>
      </c>
      <c r="J107" s="8"/>
      <c r="K107" s="26">
        <v>809238.09</v>
      </c>
      <c r="L107" s="8"/>
      <c r="M107" s="26">
        <v>2702101.93</v>
      </c>
      <c r="N107" s="8"/>
      <c r="O107" s="26">
        <f>SUM(E107,G107,I107,K107,M107)</f>
        <v>15521393.159999998</v>
      </c>
      <c r="P107" s="8"/>
    </row>
    <row r="108" spans="1:16" ht="30" hidden="1" x14ac:dyDescent="0.25">
      <c r="A108" s="8"/>
      <c r="B108" s="8"/>
      <c r="C108" s="27" t="s">
        <v>36</v>
      </c>
      <c r="D108" s="25"/>
      <c r="E108" s="25" t="s">
        <v>29</v>
      </c>
      <c r="F108" s="25"/>
      <c r="G108" s="25" t="s">
        <v>30</v>
      </c>
      <c r="H108" s="25"/>
      <c r="I108" s="25" t="s">
        <v>47</v>
      </c>
      <c r="J108" s="25"/>
      <c r="K108" s="25" t="s">
        <v>31</v>
      </c>
      <c r="L108" s="25"/>
      <c r="M108" s="25" t="s">
        <v>32</v>
      </c>
      <c r="N108" s="25"/>
      <c r="O108" s="25" t="s">
        <v>33</v>
      </c>
      <c r="P108" s="8"/>
    </row>
    <row r="109" spans="1:16" hidden="1" x14ac:dyDescent="0.25">
      <c r="A109" s="8"/>
      <c r="B109" s="8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idden="1" x14ac:dyDescent="0.25">
      <c r="A110" s="8"/>
      <c r="B110" s="8"/>
      <c r="C110" s="56">
        <v>43678</v>
      </c>
      <c r="D110" s="8"/>
      <c r="E110" s="26">
        <v>9996441.9800000004</v>
      </c>
      <c r="F110" s="8"/>
      <c r="G110" s="26">
        <v>850545.35</v>
      </c>
      <c r="H110" s="50"/>
      <c r="I110" s="26">
        <v>1233883.51</v>
      </c>
      <c r="J110" s="8"/>
      <c r="K110" s="26">
        <v>705594.76</v>
      </c>
      <c r="L110" s="8"/>
      <c r="M110" s="26">
        <v>2812465.53</v>
      </c>
      <c r="N110" s="8"/>
      <c r="O110" s="26">
        <f>SUM(E110,G110,I110,K110,M110)</f>
        <v>15598931.129999999</v>
      </c>
      <c r="P110" s="8"/>
    </row>
    <row r="111" spans="1:16" ht="30" hidden="1" x14ac:dyDescent="0.25">
      <c r="A111" s="8"/>
      <c r="B111" s="8"/>
      <c r="C111" s="27" t="s">
        <v>36</v>
      </c>
      <c r="D111" s="25"/>
      <c r="E111" s="25" t="s">
        <v>29</v>
      </c>
      <c r="F111" s="25"/>
      <c r="G111" s="25" t="s">
        <v>30</v>
      </c>
      <c r="H111" s="25"/>
      <c r="I111" s="25" t="s">
        <v>47</v>
      </c>
      <c r="J111" s="25"/>
      <c r="K111" s="25" t="s">
        <v>31</v>
      </c>
      <c r="L111" s="25"/>
      <c r="M111" s="25" t="s">
        <v>32</v>
      </c>
      <c r="N111" s="25"/>
      <c r="O111" s="25" t="s">
        <v>33</v>
      </c>
      <c r="P111" s="8"/>
    </row>
    <row r="112" spans="1:16" hidden="1" x14ac:dyDescent="0.25">
      <c r="A112" s="8"/>
      <c r="B112" s="8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21" hidden="1" x14ac:dyDescent="0.25">
      <c r="A113" s="8"/>
      <c r="B113" s="8"/>
      <c r="C113" s="56">
        <v>43647</v>
      </c>
      <c r="D113" s="8"/>
      <c r="E113" s="26">
        <v>6506339.0999999996</v>
      </c>
      <c r="F113" s="8"/>
      <c r="G113" s="26">
        <v>2402239.12</v>
      </c>
      <c r="H113" s="50"/>
      <c r="I113" s="26">
        <v>1073351.49</v>
      </c>
      <c r="J113" s="8"/>
      <c r="K113" s="26">
        <v>654553.79</v>
      </c>
      <c r="L113" s="8"/>
      <c r="M113" s="26">
        <v>3151886.06</v>
      </c>
      <c r="N113" s="8"/>
      <c r="O113" s="26">
        <f>SUM(E113,G113,I113,K113,M113)</f>
        <v>13788369.560000001</v>
      </c>
      <c r="P113" s="8"/>
    </row>
    <row r="114" spans="1:21" ht="30" hidden="1" x14ac:dyDescent="0.25">
      <c r="A114" s="8"/>
      <c r="B114" s="8"/>
      <c r="C114" s="27" t="s">
        <v>36</v>
      </c>
      <c r="D114" s="25"/>
      <c r="E114" s="25" t="s">
        <v>29</v>
      </c>
      <c r="F114" s="25"/>
      <c r="G114" s="25" t="s">
        <v>30</v>
      </c>
      <c r="H114" s="25"/>
      <c r="I114" s="25" t="s">
        <v>47</v>
      </c>
      <c r="J114" s="25"/>
      <c r="K114" s="25" t="s">
        <v>31</v>
      </c>
      <c r="L114" s="25"/>
      <c r="M114" s="25" t="s">
        <v>32</v>
      </c>
      <c r="N114" s="25"/>
      <c r="O114" s="25" t="s">
        <v>33</v>
      </c>
      <c r="P114" s="8"/>
    </row>
    <row r="115" spans="1:21" hidden="1" x14ac:dyDescent="0.25">
      <c r="A115" s="8"/>
      <c r="B115" s="8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21" hidden="1" x14ac:dyDescent="0.25">
      <c r="A116" s="8"/>
      <c r="B116" s="8"/>
      <c r="C116" s="56">
        <v>43617</v>
      </c>
      <c r="D116" s="8"/>
      <c r="E116" s="26">
        <v>6403178.6399999997</v>
      </c>
      <c r="F116" s="8"/>
      <c r="G116" s="26">
        <v>2651343.4190408052</v>
      </c>
      <c r="H116" s="50"/>
      <c r="I116" s="26">
        <f>4485537.5-G116</f>
        <v>1834194.0809591948</v>
      </c>
      <c r="J116" s="8"/>
      <c r="K116" s="26">
        <v>916346.91</v>
      </c>
      <c r="L116" s="8"/>
      <c r="M116" s="26">
        <v>5639518.5199999996</v>
      </c>
      <c r="N116" s="8"/>
      <c r="O116" s="26">
        <f>SUM(E116,G116,I116,K116,M116)</f>
        <v>17444581.57</v>
      </c>
      <c r="P116" s="8"/>
    </row>
    <row r="117" spans="1:21" ht="30" hidden="1" x14ac:dyDescent="0.25">
      <c r="A117" s="8"/>
      <c r="B117" s="8"/>
      <c r="C117" s="27" t="s">
        <v>36</v>
      </c>
      <c r="D117" s="25"/>
      <c r="E117" s="25" t="s">
        <v>29</v>
      </c>
      <c r="F117" s="25"/>
      <c r="G117" s="25" t="s">
        <v>30</v>
      </c>
      <c r="H117" s="25"/>
      <c r="I117" s="25" t="s">
        <v>47</v>
      </c>
      <c r="J117" s="25"/>
      <c r="K117" s="25" t="s">
        <v>31</v>
      </c>
      <c r="L117" s="25"/>
      <c r="M117" s="25" t="s">
        <v>32</v>
      </c>
      <c r="N117" s="25"/>
      <c r="O117" s="25" t="s">
        <v>33</v>
      </c>
      <c r="P117" s="8"/>
    </row>
    <row r="118" spans="1:21" hidden="1" x14ac:dyDescent="0.25">
      <c r="A118" s="8"/>
      <c r="B118" s="8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21" hidden="1" x14ac:dyDescent="0.25">
      <c r="A119" s="8"/>
      <c r="B119" s="8"/>
      <c r="C119" s="56">
        <v>43586</v>
      </c>
      <c r="D119" s="8"/>
      <c r="E119" s="26">
        <v>6319654.7800000003</v>
      </c>
      <c r="F119" s="8"/>
      <c r="G119" s="26">
        <v>1710054.1529793008</v>
      </c>
      <c r="H119" s="50"/>
      <c r="I119" s="49">
        <v>1183012.0470206994</v>
      </c>
      <c r="J119" s="8"/>
      <c r="K119" s="26">
        <v>884306.99</v>
      </c>
      <c r="L119" s="8"/>
      <c r="M119" s="26">
        <v>4419247</v>
      </c>
      <c r="N119" s="8"/>
      <c r="O119" s="26">
        <f>SUM(E119,G119,I119,K119,M119)</f>
        <v>14516274.970000001</v>
      </c>
      <c r="P119" s="8"/>
      <c r="S119" s="53"/>
    </row>
    <row r="120" spans="1:21" ht="30" hidden="1" x14ac:dyDescent="0.25">
      <c r="A120" s="8"/>
      <c r="B120" s="8"/>
      <c r="C120" s="27" t="s">
        <v>36</v>
      </c>
      <c r="D120" s="25"/>
      <c r="E120" s="25" t="s">
        <v>29</v>
      </c>
      <c r="F120" s="25"/>
      <c r="G120" s="25" t="s">
        <v>30</v>
      </c>
      <c r="H120" s="25"/>
      <c r="I120" s="25" t="s">
        <v>47</v>
      </c>
      <c r="J120" s="25"/>
      <c r="K120" s="25" t="s">
        <v>31</v>
      </c>
      <c r="L120" s="25"/>
      <c r="M120" s="25" t="s">
        <v>32</v>
      </c>
      <c r="N120" s="25"/>
      <c r="O120" s="25" t="s">
        <v>33</v>
      </c>
      <c r="P120" s="8"/>
    </row>
    <row r="121" spans="1:21" hidden="1" x14ac:dyDescent="0.25">
      <c r="A121" s="8"/>
      <c r="B121" s="8"/>
      <c r="C121" s="27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8"/>
    </row>
    <row r="122" spans="1:21" hidden="1" x14ac:dyDescent="0.25">
      <c r="A122" s="8"/>
      <c r="B122" s="8"/>
      <c r="C122" s="56">
        <v>43556</v>
      </c>
      <c r="D122" s="8"/>
      <c r="E122" s="26">
        <v>5530924.5800000001</v>
      </c>
      <c r="F122" s="8"/>
      <c r="G122" s="26">
        <v>2346444.29</v>
      </c>
      <c r="H122" s="50"/>
      <c r="I122" s="49">
        <v>1344857.05</v>
      </c>
      <c r="J122" s="8"/>
      <c r="K122" s="26">
        <v>942303.25</v>
      </c>
      <c r="L122" s="8"/>
      <c r="M122" s="26">
        <f>5049676.18+3701</f>
        <v>5053377.18</v>
      </c>
      <c r="N122" s="8"/>
      <c r="O122" s="26">
        <f>SUM(E122,G122,I122,K122,M122)</f>
        <v>15217906.35</v>
      </c>
      <c r="P122" s="8"/>
      <c r="S122" s="53"/>
    </row>
    <row r="123" spans="1:21" ht="30" hidden="1" x14ac:dyDescent="0.25">
      <c r="A123" s="8"/>
      <c r="B123" s="8"/>
      <c r="C123" s="27" t="s">
        <v>36</v>
      </c>
      <c r="D123" s="25"/>
      <c r="E123" s="25" t="s">
        <v>29</v>
      </c>
      <c r="F123" s="25"/>
      <c r="G123" s="25" t="s">
        <v>30</v>
      </c>
      <c r="H123" s="25"/>
      <c r="I123" s="25" t="s">
        <v>47</v>
      </c>
      <c r="J123" s="25"/>
      <c r="K123" s="25" t="s">
        <v>31</v>
      </c>
      <c r="L123" s="25"/>
      <c r="M123" s="25" t="s">
        <v>32</v>
      </c>
      <c r="N123" s="25"/>
      <c r="O123" s="25" t="s">
        <v>33</v>
      </c>
      <c r="P123" s="8"/>
    </row>
    <row r="124" spans="1:21" hidden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21" hidden="1" x14ac:dyDescent="0.25">
      <c r="A125" s="8"/>
      <c r="B125" s="8"/>
      <c r="C125" s="56">
        <v>43525</v>
      </c>
      <c r="D125" s="8"/>
      <c r="E125" s="26">
        <v>6403178.6399999997</v>
      </c>
      <c r="F125" s="8"/>
      <c r="G125" s="26">
        <v>3135195.85</v>
      </c>
      <c r="H125" s="50"/>
      <c r="I125" s="49">
        <v>1350341.65</v>
      </c>
      <c r="J125" s="8"/>
      <c r="K125" s="26">
        <v>916346.91</v>
      </c>
      <c r="L125" s="8"/>
      <c r="M125" s="26">
        <f>5516938.5+122580.02</f>
        <v>5639518.5199999996</v>
      </c>
      <c r="N125" s="8"/>
      <c r="O125" s="26">
        <f>SUM(E125,G125,I125,K125,M125)</f>
        <v>17444581.57</v>
      </c>
      <c r="P125" s="8"/>
      <c r="S125" s="53"/>
    </row>
    <row r="126" spans="1:21" ht="30" hidden="1" x14ac:dyDescent="0.25">
      <c r="A126" s="8"/>
      <c r="B126" s="8"/>
      <c r="C126" s="27" t="s">
        <v>36</v>
      </c>
      <c r="D126" s="25"/>
      <c r="E126" s="25" t="s">
        <v>29</v>
      </c>
      <c r="F126" s="25"/>
      <c r="G126" s="25" t="s">
        <v>30</v>
      </c>
      <c r="H126" s="25"/>
      <c r="I126" s="25" t="s">
        <v>47</v>
      </c>
      <c r="J126" s="25"/>
      <c r="K126" s="25" t="s">
        <v>31</v>
      </c>
      <c r="L126" s="25"/>
      <c r="M126" s="25" t="s">
        <v>32</v>
      </c>
      <c r="N126" s="25"/>
      <c r="O126" s="25" t="s">
        <v>33</v>
      </c>
      <c r="P126" s="25"/>
    </row>
    <row r="127" spans="1:21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</row>
    <row r="128" spans="1:21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</row>
    <row r="129" spans="1:21" ht="18.75" x14ac:dyDescent="0.3">
      <c r="A129" s="33"/>
      <c r="B129" s="46" t="s">
        <v>37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</row>
    <row r="130" spans="1:21" x14ac:dyDescent="0.25">
      <c r="A130" s="33"/>
      <c r="B130" s="33"/>
      <c r="C130" s="52" t="s">
        <v>53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x14ac:dyDescent="0.25">
      <c r="A131" s="33"/>
      <c r="B131" s="33"/>
      <c r="C131" s="33" t="s">
        <v>38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51"/>
      <c r="N131" s="33"/>
      <c r="O131" s="33"/>
      <c r="P131" s="33"/>
      <c r="Q131" s="33"/>
      <c r="R131" s="33"/>
      <c r="S131" s="33"/>
      <c r="T131" s="33"/>
      <c r="U131" s="33"/>
    </row>
    <row r="132" spans="1:21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1:2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</row>
    <row r="134" spans="1:21" x14ac:dyDescent="0.25">
      <c r="A134" s="47"/>
      <c r="B134" s="47"/>
      <c r="C134" s="24" t="s">
        <v>10</v>
      </c>
      <c r="D134" s="47"/>
      <c r="E134" s="20" t="s">
        <v>48</v>
      </c>
      <c r="F134" s="47"/>
      <c r="G134" s="26">
        <v>0</v>
      </c>
      <c r="H134" s="49"/>
      <c r="I134" s="49"/>
      <c r="J134" s="47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</row>
    <row r="135" spans="1:21" ht="30" x14ac:dyDescent="0.25">
      <c r="A135" s="8"/>
      <c r="B135" s="8"/>
      <c r="C135" s="25" t="s">
        <v>28</v>
      </c>
      <c r="D135" s="25"/>
      <c r="E135" s="27" t="s">
        <v>39</v>
      </c>
      <c r="F135" s="25"/>
      <c r="G135" s="27" t="s">
        <v>40</v>
      </c>
      <c r="H135" s="27"/>
      <c r="I135" s="27"/>
      <c r="J135" s="25"/>
      <c r="K135" s="44"/>
      <c r="L135" s="44"/>
      <c r="M135" s="44"/>
      <c r="N135" s="44"/>
      <c r="O135" s="44"/>
      <c r="P135" s="44"/>
    </row>
    <row r="136" spans="1:2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21" x14ac:dyDescent="0.25">
      <c r="A137" s="8"/>
      <c r="B137" s="8"/>
      <c r="C137" s="25"/>
      <c r="D137" s="25"/>
      <c r="E137" s="25"/>
      <c r="F137" s="25"/>
      <c r="G137" s="25"/>
      <c r="H137" s="25"/>
      <c r="I137" s="25"/>
      <c r="J137" s="25"/>
      <c r="K137" s="44"/>
    </row>
    <row r="138" spans="1:21" x14ac:dyDescent="0.25">
      <c r="A138" s="8"/>
      <c r="B138" s="8"/>
      <c r="C138" s="24" t="s">
        <v>9</v>
      </c>
      <c r="D138" s="25"/>
      <c r="E138" s="20">
        <v>0</v>
      </c>
      <c r="F138" s="25"/>
      <c r="G138" s="26">
        <v>0</v>
      </c>
      <c r="H138" s="49"/>
      <c r="I138" s="49"/>
      <c r="J138" s="25"/>
      <c r="K138" s="44"/>
    </row>
    <row r="139" spans="1:21" ht="30" x14ac:dyDescent="0.25">
      <c r="A139" s="8"/>
      <c r="B139" s="8"/>
      <c r="C139" s="25" t="s">
        <v>34</v>
      </c>
      <c r="D139" s="25"/>
      <c r="E139" s="27" t="s">
        <v>39</v>
      </c>
      <c r="F139" s="25"/>
      <c r="G139" s="27" t="s">
        <v>40</v>
      </c>
      <c r="H139" s="27"/>
      <c r="I139" s="27"/>
      <c r="J139" s="25"/>
      <c r="K139" s="44"/>
    </row>
    <row r="140" spans="1:21" x14ac:dyDescent="0.25">
      <c r="A140" s="8"/>
      <c r="B140" s="8"/>
      <c r="C140" s="25"/>
      <c r="D140" s="25"/>
      <c r="E140" s="25"/>
      <c r="F140" s="25"/>
      <c r="G140" s="25"/>
      <c r="H140" s="25"/>
      <c r="I140" s="25"/>
      <c r="J140" s="25"/>
      <c r="K140" s="44"/>
    </row>
    <row r="141" spans="1:21" x14ac:dyDescent="0.25">
      <c r="A141" s="8"/>
      <c r="B141" s="8"/>
      <c r="C141" s="25"/>
      <c r="D141" s="25"/>
      <c r="E141" s="25"/>
      <c r="F141" s="25"/>
      <c r="G141" s="25"/>
      <c r="H141" s="25"/>
      <c r="I141" s="25"/>
      <c r="J141" s="25"/>
      <c r="K141" s="44"/>
    </row>
    <row r="142" spans="1:21" x14ac:dyDescent="0.25">
      <c r="A142" s="8"/>
      <c r="B142" s="8"/>
      <c r="C142" s="24" t="s">
        <v>10</v>
      </c>
      <c r="D142" s="25"/>
      <c r="E142" s="20">
        <v>0</v>
      </c>
      <c r="F142" s="25"/>
      <c r="G142" s="26">
        <v>0</v>
      </c>
      <c r="H142" s="49"/>
      <c r="I142" s="49"/>
      <c r="J142" s="25"/>
      <c r="K142" s="44"/>
    </row>
    <row r="143" spans="1:21" ht="30" x14ac:dyDescent="0.25">
      <c r="A143" s="8"/>
      <c r="B143" s="8"/>
      <c r="C143" s="27" t="s">
        <v>35</v>
      </c>
      <c r="D143" s="25"/>
      <c r="E143" s="27" t="s">
        <v>39</v>
      </c>
      <c r="F143" s="25"/>
      <c r="G143" s="27" t="s">
        <v>40</v>
      </c>
      <c r="H143" s="27"/>
      <c r="I143" s="27"/>
      <c r="J143" s="25"/>
      <c r="K143" s="44"/>
    </row>
    <row r="144" spans="1:21" x14ac:dyDescent="0.25">
      <c r="A144" s="8"/>
      <c r="B144" s="8"/>
      <c r="C144" s="25"/>
      <c r="D144" s="25"/>
      <c r="E144" s="25"/>
      <c r="F144" s="25"/>
      <c r="G144" s="25"/>
      <c r="H144" s="25"/>
      <c r="I144" s="25"/>
      <c r="J144" s="25"/>
      <c r="K144" s="44"/>
    </row>
    <row r="145" spans="1:114" x14ac:dyDescent="0.25">
      <c r="A145" s="8"/>
      <c r="B145" s="8"/>
      <c r="C145" s="25"/>
      <c r="D145" s="25"/>
      <c r="E145" s="25"/>
      <c r="F145" s="25"/>
      <c r="G145" s="25"/>
      <c r="H145" s="25"/>
      <c r="I145" s="25"/>
      <c r="J145" s="25"/>
      <c r="K145" s="44"/>
    </row>
    <row r="146" spans="1:114" x14ac:dyDescent="0.25">
      <c r="A146" s="8"/>
      <c r="B146" s="8"/>
      <c r="C146" s="24" t="s">
        <v>9</v>
      </c>
      <c r="D146" s="25"/>
      <c r="E146" s="20">
        <v>0</v>
      </c>
      <c r="F146" s="25"/>
      <c r="G146" s="26">
        <v>0</v>
      </c>
      <c r="H146" s="49"/>
      <c r="I146" s="49"/>
      <c r="J146" s="25"/>
      <c r="K146" s="44"/>
    </row>
    <row r="147" spans="1:114" ht="30" x14ac:dyDescent="0.25">
      <c r="A147" s="8"/>
      <c r="B147" s="8"/>
      <c r="C147" s="27" t="s">
        <v>36</v>
      </c>
      <c r="D147" s="25"/>
      <c r="E147" s="27" t="s">
        <v>39</v>
      </c>
      <c r="F147" s="25"/>
      <c r="G147" s="27" t="s">
        <v>40</v>
      </c>
      <c r="H147" s="27"/>
      <c r="I147" s="27"/>
      <c r="J147" s="25"/>
      <c r="K147" s="44"/>
    </row>
    <row r="148" spans="1:114" x14ac:dyDescent="0.25">
      <c r="A148" s="8"/>
      <c r="B148" s="8"/>
      <c r="C148" s="25"/>
      <c r="D148" s="25"/>
      <c r="E148" s="25"/>
      <c r="F148" s="25"/>
      <c r="G148" s="25"/>
      <c r="H148" s="25"/>
      <c r="I148" s="25"/>
      <c r="J148" s="25"/>
      <c r="K148" s="44"/>
    </row>
    <row r="149" spans="1:114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4" ht="18.75" x14ac:dyDescent="0.3">
      <c r="A150" s="33"/>
      <c r="B150" s="46" t="s">
        <v>41</v>
      </c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4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4" x14ac:dyDescent="0.25">
      <c r="A152" s="33"/>
      <c r="B152" s="33"/>
      <c r="C152" s="33" t="s">
        <v>42</v>
      </c>
      <c r="D152" s="33"/>
      <c r="E152" s="33"/>
      <c r="F152" s="33"/>
      <c r="G152" s="33"/>
      <c r="H152" s="33"/>
      <c r="I152" s="33"/>
      <c r="J152" s="33"/>
      <c r="K152" s="33"/>
    </row>
    <row r="153" spans="1:114" x14ac:dyDescent="0.25">
      <c r="A153" s="33"/>
      <c r="B153" s="33"/>
      <c r="C153" s="33" t="s">
        <v>56</v>
      </c>
      <c r="D153" s="33"/>
      <c r="E153" s="33"/>
      <c r="F153" s="33"/>
      <c r="G153" s="33"/>
      <c r="H153" s="33"/>
      <c r="I153" s="33"/>
      <c r="J153" s="33"/>
      <c r="K153" s="33"/>
    </row>
    <row r="154" spans="1:114" x14ac:dyDescent="0.25">
      <c r="A154" s="8"/>
      <c r="B154" s="8"/>
      <c r="C154" s="25"/>
      <c r="D154" s="8"/>
      <c r="E154" s="25"/>
      <c r="F154" s="8"/>
      <c r="G154" s="25"/>
      <c r="H154" s="8"/>
      <c r="I154" s="25"/>
      <c r="J154" s="8"/>
      <c r="K154" s="25"/>
      <c r="L154" s="8"/>
      <c r="M154" s="25"/>
      <c r="N154" s="8"/>
      <c r="O154" s="25"/>
      <c r="P154" s="8"/>
      <c r="Q154" s="25"/>
      <c r="R154" s="8"/>
      <c r="S154" s="25"/>
      <c r="T154" s="8"/>
      <c r="U154" s="25"/>
      <c r="V154" s="8"/>
      <c r="W154" s="25"/>
      <c r="X154" s="8"/>
      <c r="Y154" s="25"/>
      <c r="Z154" s="8"/>
      <c r="AA154" s="25"/>
      <c r="AB154" s="8"/>
      <c r="AC154" s="25"/>
      <c r="AD154" s="8"/>
      <c r="AE154" s="25"/>
      <c r="AF154" s="8"/>
      <c r="AG154" s="25"/>
      <c r="AH154" s="8"/>
      <c r="AI154" s="25"/>
      <c r="AJ154" s="8"/>
      <c r="AK154" s="25"/>
      <c r="AL154" s="8"/>
      <c r="AM154" s="25"/>
      <c r="AN154" s="8"/>
      <c r="AO154" s="25"/>
      <c r="AP154" s="8"/>
      <c r="AQ154" s="25"/>
      <c r="AR154" s="8"/>
      <c r="AS154" s="25"/>
      <c r="AT154" s="8"/>
      <c r="AU154" s="25"/>
      <c r="AV154" s="8"/>
      <c r="AW154" s="25"/>
      <c r="AX154" s="8"/>
      <c r="AY154" s="25"/>
      <c r="AZ154" s="8"/>
      <c r="BA154" s="25"/>
      <c r="BB154" s="8"/>
      <c r="BC154" s="25"/>
      <c r="BD154" s="8"/>
      <c r="BE154" s="25"/>
      <c r="BF154" s="8"/>
      <c r="BG154" s="25"/>
      <c r="BH154" s="8"/>
      <c r="BI154" s="25"/>
      <c r="BJ154" s="8"/>
      <c r="BK154" s="25"/>
      <c r="BL154" s="8"/>
      <c r="BM154" s="25"/>
      <c r="BN154" s="8"/>
      <c r="BO154" s="25"/>
      <c r="BP154" s="8"/>
      <c r="BQ154" s="25"/>
      <c r="BR154" s="8"/>
      <c r="BS154" s="25"/>
      <c r="BT154" s="8"/>
      <c r="BU154" s="25"/>
      <c r="BV154" s="8"/>
      <c r="BW154" s="25"/>
      <c r="BX154" s="8"/>
      <c r="BY154" s="25"/>
      <c r="BZ154" s="8"/>
      <c r="CA154" s="25"/>
      <c r="CB154" s="8"/>
      <c r="CC154" s="25"/>
      <c r="CD154" s="8"/>
      <c r="CE154" s="25"/>
      <c r="CF154" s="8"/>
      <c r="CG154" s="25"/>
      <c r="CH154" s="8"/>
      <c r="CI154" s="25"/>
      <c r="CJ154" s="8"/>
      <c r="CK154" s="25"/>
      <c r="CL154" s="8"/>
      <c r="CM154" s="25"/>
      <c r="CN154" s="8"/>
      <c r="CO154" s="25"/>
      <c r="CP154" s="8"/>
      <c r="CQ154" s="25"/>
      <c r="CR154" s="8"/>
      <c r="CS154" s="25"/>
      <c r="CT154" s="8"/>
      <c r="CU154" s="25"/>
      <c r="CV154" s="8"/>
      <c r="CW154" s="25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</row>
    <row r="155" spans="1:114" x14ac:dyDescent="0.25">
      <c r="A155" s="8"/>
      <c r="B155" s="8"/>
      <c r="C155" s="56">
        <v>44713</v>
      </c>
      <c r="D155" s="8"/>
      <c r="E155" s="26">
        <v>7718280.7699999996</v>
      </c>
      <c r="F155" s="8"/>
      <c r="G155" s="56">
        <v>44682</v>
      </c>
      <c r="H155" s="8"/>
      <c r="I155" s="26">
        <v>7965866.6200000001</v>
      </c>
      <c r="J155" s="8"/>
      <c r="K155" s="56">
        <v>44652</v>
      </c>
      <c r="L155" s="8"/>
      <c r="M155" s="26">
        <v>8345479.5499999998</v>
      </c>
      <c r="N155" s="8"/>
      <c r="O155" s="56">
        <v>44621</v>
      </c>
      <c r="P155" s="8"/>
      <c r="Q155" s="26">
        <v>9539377.5</v>
      </c>
      <c r="R155" s="8"/>
      <c r="S155" s="56">
        <v>44593</v>
      </c>
      <c r="T155" s="8"/>
      <c r="U155" s="26">
        <v>7597616.1500000004</v>
      </c>
      <c r="V155" s="8"/>
      <c r="W155" s="56">
        <v>44562</v>
      </c>
      <c r="X155" s="8"/>
      <c r="Y155" s="26">
        <v>9317209.7699999996</v>
      </c>
      <c r="Z155" s="8"/>
      <c r="AA155" s="56">
        <v>44531</v>
      </c>
      <c r="AB155" s="8"/>
      <c r="AC155" s="26">
        <v>9584201.5</v>
      </c>
      <c r="AD155" s="8"/>
      <c r="AE155" s="56">
        <v>44501</v>
      </c>
      <c r="AF155" s="8"/>
      <c r="AG155" s="26">
        <v>9838788.5600000005</v>
      </c>
      <c r="AH155" s="8"/>
      <c r="AI155" s="56">
        <v>44470</v>
      </c>
      <c r="AJ155" s="8"/>
      <c r="AK155" s="26">
        <v>9368094.8499999996</v>
      </c>
      <c r="AL155" s="8"/>
      <c r="AM155" s="56">
        <v>44440</v>
      </c>
      <c r="AN155" s="8"/>
      <c r="AO155" s="26">
        <v>7901031.2699999996</v>
      </c>
      <c r="AP155" s="8"/>
      <c r="AQ155" s="56">
        <v>44409</v>
      </c>
      <c r="AR155" s="8"/>
      <c r="AS155" s="26">
        <v>8641502.2300000004</v>
      </c>
      <c r="AT155" s="8"/>
      <c r="AU155" s="56">
        <v>44378</v>
      </c>
      <c r="AV155" s="8"/>
      <c r="AW155" s="26">
        <v>8378719.6600000001</v>
      </c>
      <c r="AX155" s="8"/>
      <c r="AY155" s="56">
        <v>44348</v>
      </c>
      <c r="AZ155" s="8"/>
      <c r="BA155" s="26">
        <v>8323259.5599999996</v>
      </c>
      <c r="BB155" s="8"/>
      <c r="BC155" s="56">
        <v>44317</v>
      </c>
      <c r="BD155" s="8"/>
      <c r="BE155" s="26">
        <v>7020620.8300000001</v>
      </c>
      <c r="BF155" s="8"/>
      <c r="BG155" s="56">
        <v>44287</v>
      </c>
      <c r="BH155" s="8"/>
      <c r="BI155" s="26">
        <v>7610933.1900000004</v>
      </c>
      <c r="BJ155" s="8"/>
      <c r="BK155" s="56">
        <v>44256</v>
      </c>
      <c r="BL155" s="8"/>
      <c r="BM155" s="26">
        <v>8885353.3900000006</v>
      </c>
      <c r="BN155" s="8"/>
      <c r="BO155" s="56">
        <v>44228</v>
      </c>
      <c r="BP155" s="8"/>
      <c r="BQ155" s="26">
        <v>8048274.9500000002</v>
      </c>
      <c r="BR155" s="8"/>
      <c r="BS155" s="56">
        <v>44197</v>
      </c>
      <c r="BT155" s="8"/>
      <c r="BU155" s="26">
        <v>8206672.0800000001</v>
      </c>
      <c r="BV155" s="8"/>
      <c r="BW155" s="24" t="s">
        <v>59</v>
      </c>
      <c r="BX155" s="8"/>
      <c r="BY155" s="26">
        <v>8089074.2800000003</v>
      </c>
      <c r="BZ155" s="8"/>
      <c r="CA155" s="24" t="s">
        <v>58</v>
      </c>
      <c r="CB155" s="8"/>
      <c r="CC155" s="26">
        <v>8753925.9199999999</v>
      </c>
      <c r="CD155" s="8"/>
      <c r="CE155" s="24" t="s">
        <v>57</v>
      </c>
      <c r="CF155" s="8"/>
      <c r="CG155" s="26">
        <v>10479821.57</v>
      </c>
      <c r="CH155" s="8"/>
      <c r="CI155" s="24" t="s">
        <v>55</v>
      </c>
      <c r="CJ155" s="8"/>
      <c r="CK155" s="26">
        <v>10735715.800000001</v>
      </c>
      <c r="CL155" s="8"/>
      <c r="CM155" s="24" t="s">
        <v>13</v>
      </c>
      <c r="CN155" s="8"/>
      <c r="CO155" s="26">
        <v>8921047.4199999999</v>
      </c>
      <c r="CP155" s="8"/>
      <c r="CQ155" s="24" t="s">
        <v>12</v>
      </c>
      <c r="CR155" s="8"/>
      <c r="CS155" s="26">
        <v>8013133.5</v>
      </c>
      <c r="CT155" s="8"/>
      <c r="CU155" s="24" t="s">
        <v>11</v>
      </c>
      <c r="CV155" s="8"/>
      <c r="CW155" s="26">
        <v>8409779.5399999991</v>
      </c>
      <c r="CX155" s="8"/>
      <c r="CY155" s="24" t="s">
        <v>2</v>
      </c>
      <c r="CZ155" s="25"/>
      <c r="DA155" s="26">
        <v>7357165.4800000004</v>
      </c>
      <c r="DB155" s="25"/>
      <c r="DC155" s="24" t="s">
        <v>10</v>
      </c>
      <c r="DD155" s="25"/>
      <c r="DE155" s="26">
        <v>7242792.5999999996</v>
      </c>
      <c r="DF155" s="25"/>
      <c r="DG155" s="24" t="s">
        <v>9</v>
      </c>
      <c r="DH155" s="25"/>
      <c r="DI155" s="54">
        <v>8274238.25</v>
      </c>
      <c r="DJ155" s="25"/>
    </row>
    <row r="156" spans="1:114" ht="45" x14ac:dyDescent="0.25">
      <c r="A156" s="8"/>
      <c r="B156" s="8"/>
      <c r="C156" s="25" t="s">
        <v>28</v>
      </c>
      <c r="D156" s="8"/>
      <c r="E156" s="27" t="s">
        <v>43</v>
      </c>
      <c r="F156" s="8"/>
      <c r="G156" s="25" t="s">
        <v>34</v>
      </c>
      <c r="H156" s="8"/>
      <c r="I156" s="27" t="s">
        <v>43</v>
      </c>
      <c r="J156" s="8"/>
      <c r="K156" s="25" t="s">
        <v>34</v>
      </c>
      <c r="L156" s="8"/>
      <c r="M156" s="27" t="s">
        <v>43</v>
      </c>
      <c r="N156" s="8"/>
      <c r="O156" s="25" t="s">
        <v>34</v>
      </c>
      <c r="P156" s="8"/>
      <c r="Q156" s="27" t="s">
        <v>43</v>
      </c>
      <c r="R156" s="8"/>
      <c r="S156" s="25" t="s">
        <v>34</v>
      </c>
      <c r="T156" s="8"/>
      <c r="U156" s="27" t="s">
        <v>43</v>
      </c>
      <c r="V156" s="8"/>
      <c r="W156" s="25" t="s">
        <v>34</v>
      </c>
      <c r="X156" s="8"/>
      <c r="Y156" s="27" t="s">
        <v>43</v>
      </c>
      <c r="Z156" s="8"/>
      <c r="AA156" s="25" t="s">
        <v>34</v>
      </c>
      <c r="AB156" s="8"/>
      <c r="AC156" s="27" t="s">
        <v>43</v>
      </c>
      <c r="AD156" s="8"/>
      <c r="AE156" s="25" t="s">
        <v>34</v>
      </c>
      <c r="AF156" s="8"/>
      <c r="AG156" s="27" t="s">
        <v>43</v>
      </c>
      <c r="AH156" s="8"/>
      <c r="AI156" s="25" t="s">
        <v>34</v>
      </c>
      <c r="AJ156" s="8"/>
      <c r="AK156" s="27" t="s">
        <v>43</v>
      </c>
      <c r="AL156" s="8"/>
      <c r="AM156" s="25" t="s">
        <v>34</v>
      </c>
      <c r="AN156" s="8"/>
      <c r="AO156" s="27" t="s">
        <v>43</v>
      </c>
      <c r="AP156" s="8"/>
      <c r="AQ156" s="25" t="s">
        <v>34</v>
      </c>
      <c r="AR156" s="8"/>
      <c r="AS156" s="27" t="s">
        <v>43</v>
      </c>
      <c r="AT156" s="8"/>
      <c r="AU156" s="25" t="s">
        <v>34</v>
      </c>
      <c r="AV156" s="8"/>
      <c r="AW156" s="27" t="s">
        <v>43</v>
      </c>
      <c r="AX156" s="8"/>
      <c r="AY156" s="25" t="s">
        <v>34</v>
      </c>
      <c r="AZ156" s="8"/>
      <c r="BA156" s="27" t="s">
        <v>43</v>
      </c>
      <c r="BB156" s="8"/>
      <c r="BC156" s="25" t="s">
        <v>34</v>
      </c>
      <c r="BD156" s="8"/>
      <c r="BE156" s="27" t="s">
        <v>43</v>
      </c>
      <c r="BF156" s="8"/>
      <c r="BG156" s="25" t="s">
        <v>34</v>
      </c>
      <c r="BH156" s="8"/>
      <c r="BI156" s="27" t="s">
        <v>43</v>
      </c>
      <c r="BJ156" s="8"/>
      <c r="BK156" s="25" t="s">
        <v>34</v>
      </c>
      <c r="BL156" s="8"/>
      <c r="BM156" s="27" t="s">
        <v>43</v>
      </c>
      <c r="BN156" s="8"/>
      <c r="BO156" s="25" t="s">
        <v>34</v>
      </c>
      <c r="BP156" s="8"/>
      <c r="BQ156" s="27" t="s">
        <v>43</v>
      </c>
      <c r="BR156" s="8"/>
      <c r="BS156" s="25" t="s">
        <v>34</v>
      </c>
      <c r="BT156" s="8"/>
      <c r="BU156" s="27" t="s">
        <v>43</v>
      </c>
      <c r="BV156" s="8"/>
      <c r="BW156" s="25" t="s">
        <v>34</v>
      </c>
      <c r="BX156" s="8"/>
      <c r="BY156" s="27" t="s">
        <v>43</v>
      </c>
      <c r="BZ156" s="8"/>
      <c r="CA156" s="25" t="s">
        <v>34</v>
      </c>
      <c r="CB156" s="8"/>
      <c r="CC156" s="27" t="s">
        <v>43</v>
      </c>
      <c r="CD156" s="8"/>
      <c r="CE156" s="25" t="s">
        <v>34</v>
      </c>
      <c r="CF156" s="8"/>
      <c r="CG156" s="27" t="s">
        <v>43</v>
      </c>
      <c r="CH156" s="8"/>
      <c r="CI156" s="25" t="s">
        <v>34</v>
      </c>
      <c r="CJ156" s="8"/>
      <c r="CK156" s="27" t="s">
        <v>43</v>
      </c>
      <c r="CL156" s="8"/>
      <c r="CM156" s="25" t="s">
        <v>34</v>
      </c>
      <c r="CN156" s="8"/>
      <c r="CO156" s="27" t="s">
        <v>43</v>
      </c>
      <c r="CP156" s="8"/>
      <c r="CQ156" s="25" t="s">
        <v>34</v>
      </c>
      <c r="CR156" s="8"/>
      <c r="CS156" s="27" t="s">
        <v>43</v>
      </c>
      <c r="CT156" s="8"/>
      <c r="CU156" s="25" t="s">
        <v>34</v>
      </c>
      <c r="CV156" s="8"/>
      <c r="CW156" s="27" t="s">
        <v>43</v>
      </c>
      <c r="CX156" s="8"/>
      <c r="CY156" s="25" t="s">
        <v>34</v>
      </c>
      <c r="CZ156" s="25"/>
      <c r="DA156" s="27" t="s">
        <v>43</v>
      </c>
      <c r="DB156" s="25"/>
      <c r="DC156" s="25" t="s">
        <v>34</v>
      </c>
      <c r="DD156" s="25"/>
      <c r="DE156" s="27" t="s">
        <v>43</v>
      </c>
      <c r="DF156" s="25"/>
      <c r="DG156" s="25" t="s">
        <v>34</v>
      </c>
      <c r="DH156" s="25"/>
      <c r="DI156" s="25" t="s">
        <v>43</v>
      </c>
      <c r="DJ156" s="25"/>
    </row>
    <row r="157" spans="1:114" x14ac:dyDescent="0.25">
      <c r="A157" s="8"/>
      <c r="B157" s="8"/>
      <c r="C157" s="25"/>
      <c r="D157" s="8"/>
      <c r="E157" s="25"/>
      <c r="F157" s="8"/>
      <c r="G157" s="25"/>
      <c r="H157" s="8"/>
      <c r="I157" s="25"/>
      <c r="J157" s="8"/>
      <c r="K157" s="25"/>
      <c r="L157" s="8"/>
      <c r="M157" s="25"/>
      <c r="N157" s="8"/>
      <c r="O157" s="25"/>
      <c r="P157" s="8"/>
      <c r="Q157" s="25"/>
      <c r="R157" s="8"/>
      <c r="S157" s="25"/>
      <c r="T157" s="8"/>
      <c r="U157" s="25"/>
      <c r="V157" s="8"/>
      <c r="W157" s="25"/>
      <c r="X157" s="8"/>
      <c r="Y157" s="25"/>
      <c r="Z157" s="8"/>
      <c r="AA157" s="25"/>
      <c r="AB157" s="8"/>
      <c r="AC157" s="25"/>
      <c r="AD157" s="8"/>
      <c r="AE157" s="25"/>
      <c r="AF157" s="8"/>
      <c r="AG157" s="25"/>
      <c r="AH157" s="8"/>
      <c r="AI157" s="25"/>
      <c r="AJ157" s="8"/>
      <c r="AK157" s="25"/>
      <c r="AL157" s="8"/>
      <c r="AM157" s="25"/>
      <c r="AN157" s="8"/>
      <c r="AO157" s="25"/>
      <c r="AP157" s="8"/>
      <c r="AQ157" s="25"/>
      <c r="AR157" s="8"/>
      <c r="AS157" s="25"/>
      <c r="AT157" s="8"/>
      <c r="AU157" s="25"/>
      <c r="AV157" s="8"/>
      <c r="AW157" s="25"/>
      <c r="AX157" s="8"/>
      <c r="AY157" s="25"/>
      <c r="AZ157" s="8"/>
      <c r="BA157" s="25"/>
      <c r="BB157" s="8"/>
      <c r="BC157" s="25"/>
      <c r="BD157" s="8"/>
      <c r="BE157" s="25"/>
      <c r="BF157" s="8"/>
      <c r="BG157" s="25"/>
      <c r="BH157" s="8"/>
      <c r="BI157" s="25"/>
      <c r="BJ157" s="8"/>
      <c r="BK157" s="25"/>
      <c r="BL157" s="8"/>
      <c r="BM157" s="25"/>
      <c r="BN157" s="8"/>
      <c r="BO157" s="25"/>
      <c r="BP157" s="8"/>
      <c r="BQ157" s="25"/>
      <c r="BR157" s="8"/>
      <c r="BS157" s="25"/>
      <c r="BT157" s="8"/>
      <c r="BU157" s="25"/>
      <c r="BV157" s="8"/>
      <c r="BW157" s="25"/>
      <c r="BX157" s="8"/>
      <c r="BY157" s="25"/>
      <c r="BZ157" s="8"/>
      <c r="CA157" s="25"/>
      <c r="CB157" s="8"/>
      <c r="CC157" s="25"/>
      <c r="CD157" s="8"/>
      <c r="CE157" s="25"/>
      <c r="CF157" s="8"/>
      <c r="CG157" s="25"/>
      <c r="CH157" s="8"/>
      <c r="CI157" s="25"/>
      <c r="CJ157" s="8"/>
      <c r="CK157" s="25"/>
      <c r="CL157" s="8"/>
      <c r="CM157" s="25"/>
      <c r="CN157" s="8"/>
      <c r="CO157" s="25"/>
      <c r="CP157" s="8"/>
      <c r="CQ157" s="25"/>
      <c r="CR157" s="8"/>
      <c r="CS157" s="25"/>
      <c r="CT157" s="8"/>
      <c r="CU157" s="25"/>
      <c r="CV157" s="8"/>
      <c r="CW157" s="25"/>
      <c r="CX157" s="8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</row>
    <row r="158" spans="1:114" x14ac:dyDescent="0.25">
      <c r="A158" s="8"/>
      <c r="B158" s="8"/>
      <c r="C158" s="25"/>
      <c r="D158" s="8"/>
      <c r="E158" s="25"/>
      <c r="F158" s="8"/>
      <c r="G158" s="25"/>
      <c r="H158" s="8"/>
      <c r="I158" s="25"/>
      <c r="J158" s="8"/>
      <c r="K158" s="25"/>
      <c r="L158" s="8"/>
      <c r="M158" s="25"/>
      <c r="N158" s="8"/>
      <c r="O158" s="25"/>
      <c r="P158" s="8"/>
      <c r="Q158" s="25"/>
      <c r="R158" s="8"/>
      <c r="S158" s="25"/>
      <c r="T158" s="8"/>
      <c r="U158" s="25"/>
      <c r="V158" s="8"/>
      <c r="W158" s="25"/>
      <c r="X158" s="8"/>
      <c r="Y158" s="25"/>
      <c r="Z158" s="8"/>
      <c r="AA158" s="25"/>
      <c r="AB158" s="8"/>
      <c r="AC158" s="25"/>
      <c r="AD158" s="8"/>
      <c r="AE158" s="25"/>
      <c r="AF158" s="8"/>
      <c r="AG158" s="25"/>
      <c r="AH158" s="8"/>
      <c r="AI158" s="25"/>
      <c r="AJ158" s="8"/>
      <c r="AK158" s="25"/>
      <c r="AL158" s="8"/>
      <c r="AM158" s="25"/>
      <c r="AN158" s="8"/>
      <c r="AO158" s="25"/>
      <c r="AP158" s="8"/>
      <c r="AQ158" s="25"/>
      <c r="AR158" s="8"/>
      <c r="AS158" s="25"/>
      <c r="AT158" s="8"/>
      <c r="AU158" s="25"/>
      <c r="AV158" s="8"/>
      <c r="AW158" s="25"/>
      <c r="AX158" s="8"/>
      <c r="AY158" s="25"/>
      <c r="AZ158" s="8"/>
      <c r="BA158" s="25"/>
      <c r="BB158" s="8"/>
      <c r="BC158" s="25"/>
      <c r="BD158" s="8"/>
      <c r="BE158" s="25"/>
      <c r="BF158" s="8"/>
      <c r="BG158" s="25"/>
      <c r="BH158" s="8"/>
      <c r="BI158" s="25"/>
      <c r="BJ158" s="8"/>
      <c r="BK158" s="25"/>
      <c r="BL158" s="8"/>
      <c r="BM158" s="25"/>
      <c r="BN158" s="8"/>
      <c r="BO158" s="25"/>
      <c r="BP158" s="8"/>
      <c r="BQ158" s="25"/>
      <c r="BR158" s="8"/>
      <c r="BS158" s="25"/>
      <c r="BT158" s="8"/>
      <c r="BU158" s="25"/>
      <c r="BV158" s="8"/>
      <c r="BW158" s="25"/>
      <c r="BX158" s="8"/>
      <c r="BY158" s="25"/>
      <c r="BZ158" s="8"/>
      <c r="CA158" s="25"/>
      <c r="CB158" s="8"/>
      <c r="CC158" s="25"/>
      <c r="CD158" s="8"/>
      <c r="CE158" s="25"/>
      <c r="CF158" s="8"/>
      <c r="CG158" s="25"/>
      <c r="CH158" s="8"/>
      <c r="CI158" s="25"/>
      <c r="CJ158" s="8"/>
      <c r="CK158" s="25"/>
      <c r="CL158" s="8"/>
      <c r="CM158" s="25"/>
      <c r="CN158" s="8"/>
      <c r="CO158" s="25"/>
      <c r="CP158" s="8"/>
      <c r="CQ158" s="25"/>
      <c r="CR158" s="8"/>
      <c r="CS158" s="25"/>
      <c r="CT158" s="8"/>
      <c r="CU158" s="25"/>
      <c r="CV158" s="8"/>
      <c r="CW158" s="25"/>
      <c r="CX158" s="8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</row>
    <row r="159" spans="1:114" x14ac:dyDescent="0.25">
      <c r="A159" s="8"/>
      <c r="B159" s="8"/>
      <c r="C159" s="25"/>
      <c r="D159" s="8"/>
      <c r="E159" s="25"/>
      <c r="F159" s="8"/>
      <c r="G159" s="25"/>
      <c r="H159" s="8"/>
      <c r="I159" s="25"/>
      <c r="J159" s="8"/>
      <c r="K159" s="25"/>
      <c r="L159" s="8"/>
      <c r="M159" s="25"/>
      <c r="N159" s="8"/>
      <c r="O159" s="25"/>
      <c r="P159" s="8"/>
      <c r="Q159" s="25"/>
      <c r="R159" s="8"/>
      <c r="S159" s="25"/>
      <c r="T159" s="8"/>
      <c r="U159" s="25"/>
      <c r="V159" s="8"/>
      <c r="W159" s="25"/>
      <c r="X159" s="8"/>
      <c r="Y159" s="25"/>
      <c r="Z159" s="8"/>
      <c r="AA159" s="25"/>
      <c r="AB159" s="8"/>
      <c r="AC159" s="25"/>
      <c r="AD159" s="8"/>
      <c r="AE159" s="25"/>
      <c r="AF159" s="8"/>
      <c r="AG159" s="25"/>
      <c r="AH159" s="8"/>
      <c r="AI159" s="25"/>
      <c r="AJ159" s="8"/>
      <c r="AK159" s="25"/>
      <c r="AL159" s="8"/>
      <c r="AM159" s="25"/>
      <c r="AN159" s="8"/>
      <c r="AO159" s="25"/>
      <c r="AP159" s="8"/>
      <c r="AQ159" s="25"/>
      <c r="AR159" s="8"/>
      <c r="AS159" s="25"/>
      <c r="AT159" s="8"/>
      <c r="AU159" s="25"/>
      <c r="AV159" s="8"/>
      <c r="AW159" s="25"/>
      <c r="AX159" s="8"/>
      <c r="AY159" s="25"/>
      <c r="AZ159" s="8"/>
      <c r="BA159" s="25"/>
      <c r="BB159" s="8"/>
      <c r="BC159" s="25"/>
      <c r="BD159" s="8"/>
      <c r="BE159" s="25"/>
      <c r="BF159" s="8"/>
      <c r="BG159" s="25"/>
      <c r="BH159" s="8"/>
      <c r="BI159" s="25"/>
      <c r="BJ159" s="8"/>
      <c r="BK159" s="25"/>
      <c r="BL159" s="8"/>
      <c r="BM159" s="25"/>
      <c r="BN159" s="8"/>
      <c r="BO159" s="25"/>
      <c r="BP159" s="8"/>
      <c r="BQ159" s="25"/>
      <c r="BR159" s="8"/>
      <c r="BS159" s="25"/>
      <c r="BT159" s="8"/>
      <c r="BU159" s="25"/>
      <c r="BV159" s="8"/>
      <c r="BW159" s="25"/>
      <c r="BX159" s="8"/>
      <c r="BY159" s="25"/>
      <c r="BZ159" s="8"/>
      <c r="CA159" s="25"/>
      <c r="CB159" s="8"/>
      <c r="CC159" s="25"/>
      <c r="CD159" s="8"/>
      <c r="CE159" s="25"/>
      <c r="CF159" s="8"/>
      <c r="CG159" s="25"/>
      <c r="CH159" s="8"/>
      <c r="CI159" s="25"/>
      <c r="CJ159" s="8"/>
      <c r="CK159" s="25"/>
      <c r="CL159" s="8"/>
      <c r="CM159" s="25"/>
      <c r="CN159" s="8"/>
      <c r="CO159" s="25"/>
      <c r="CP159" s="8"/>
      <c r="CQ159" s="25"/>
      <c r="CR159" s="8"/>
      <c r="CS159" s="25"/>
      <c r="CT159" s="8"/>
      <c r="CU159" s="25"/>
      <c r="CV159" s="8"/>
      <c r="CW159" s="25"/>
      <c r="CX159" s="8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</row>
    <row r="160" spans="1:114" x14ac:dyDescent="0.25">
      <c r="A160" s="8"/>
      <c r="B160" s="8"/>
      <c r="C160" s="56">
        <v>44348</v>
      </c>
      <c r="D160" s="25"/>
      <c r="E160" s="26">
        <f>BA155</f>
        <v>8323259.5599999996</v>
      </c>
      <c r="F160" s="8"/>
      <c r="G160" s="56">
        <v>44317</v>
      </c>
      <c r="H160" s="25"/>
      <c r="I160" s="26">
        <f>BE155</f>
        <v>7020620.8300000001</v>
      </c>
      <c r="J160" s="8"/>
      <c r="K160" s="56">
        <v>44287</v>
      </c>
      <c r="L160" s="25"/>
      <c r="M160" s="26">
        <f>BI155</f>
        <v>7610933.1900000004</v>
      </c>
      <c r="N160" s="8"/>
      <c r="O160" s="56">
        <v>44256</v>
      </c>
      <c r="P160" s="25"/>
      <c r="Q160" s="26">
        <f>BM155</f>
        <v>8885353.3900000006</v>
      </c>
      <c r="R160" s="8"/>
      <c r="S160" s="56">
        <v>44228</v>
      </c>
      <c r="T160" s="25"/>
      <c r="U160" s="26">
        <f>BQ155</f>
        <v>8048274.9500000002</v>
      </c>
      <c r="V160" s="8"/>
      <c r="W160" s="56">
        <v>44197</v>
      </c>
      <c r="X160" s="25"/>
      <c r="Y160" s="26">
        <f>BU155</f>
        <v>8206672.0800000001</v>
      </c>
      <c r="Z160" s="8"/>
      <c r="AA160" s="56">
        <v>44166</v>
      </c>
      <c r="AB160" s="25"/>
      <c r="AC160" s="26">
        <f>BY155</f>
        <v>8089074.2800000003</v>
      </c>
      <c r="AD160" s="8"/>
      <c r="AE160" s="56">
        <v>44136</v>
      </c>
      <c r="AF160" s="25"/>
      <c r="AG160" s="26">
        <f>CC155</f>
        <v>8753925.9199999999</v>
      </c>
      <c r="AH160" s="8"/>
      <c r="AI160" s="56">
        <v>44105</v>
      </c>
      <c r="AJ160" s="25"/>
      <c r="AK160" s="26">
        <f>CG155</f>
        <v>10479821.57</v>
      </c>
      <c r="AL160" s="8"/>
      <c r="AM160" s="56">
        <v>44075</v>
      </c>
      <c r="AN160" s="25"/>
      <c r="AO160" s="26">
        <f>CK155</f>
        <v>10735715.800000001</v>
      </c>
      <c r="AP160" s="8"/>
      <c r="AQ160" s="56">
        <v>44044</v>
      </c>
      <c r="AR160" s="25"/>
      <c r="AS160" s="26">
        <v>8921047.4199999999</v>
      </c>
      <c r="AT160" s="8"/>
      <c r="AU160" s="56">
        <v>44013</v>
      </c>
      <c r="AV160" s="25"/>
      <c r="AW160" s="26">
        <v>8013133.5</v>
      </c>
      <c r="AX160" s="8"/>
      <c r="AY160" s="56">
        <v>43983</v>
      </c>
      <c r="AZ160" s="25"/>
      <c r="BA160" s="26">
        <v>8410092.0999999996</v>
      </c>
      <c r="BB160" s="8"/>
      <c r="BC160" s="56">
        <v>43952</v>
      </c>
      <c r="BD160" s="25"/>
      <c r="BE160" s="26">
        <v>7357409.46</v>
      </c>
      <c r="BF160" s="8"/>
      <c r="BG160" s="56">
        <v>43922</v>
      </c>
      <c r="BH160" s="8"/>
      <c r="BI160" s="26">
        <v>7242792.5999999996</v>
      </c>
      <c r="BJ160" s="8"/>
      <c r="BK160" s="56">
        <v>43891</v>
      </c>
      <c r="BL160" s="8"/>
      <c r="BM160" s="26">
        <v>8274238.25</v>
      </c>
      <c r="BN160" s="8"/>
      <c r="BO160" s="56">
        <v>43862</v>
      </c>
      <c r="BP160" s="8"/>
      <c r="BQ160" s="26">
        <v>7816491.7800000003</v>
      </c>
      <c r="BR160" s="8"/>
      <c r="BS160" s="56">
        <v>43831</v>
      </c>
      <c r="BT160" s="8"/>
      <c r="BU160" s="26">
        <v>9549176.5</v>
      </c>
      <c r="BV160" s="8"/>
      <c r="BW160" s="24" t="s">
        <v>59</v>
      </c>
      <c r="BX160" s="8"/>
      <c r="BY160" s="26">
        <v>7917986.4299999997</v>
      </c>
      <c r="BZ160" s="8"/>
      <c r="CA160" s="24" t="s">
        <v>58</v>
      </c>
      <c r="CB160" s="8"/>
      <c r="CC160" s="26">
        <v>9234830.9700000007</v>
      </c>
      <c r="CD160" s="8"/>
      <c r="CE160" s="24" t="s">
        <v>57</v>
      </c>
      <c r="CF160" s="8"/>
      <c r="CG160" s="26">
        <v>10771315</v>
      </c>
      <c r="CH160" s="8"/>
      <c r="CI160" s="24" t="s">
        <v>55</v>
      </c>
      <c r="CJ160" s="8"/>
      <c r="CK160" s="26">
        <v>9385087.1600000001</v>
      </c>
      <c r="CL160" s="8"/>
      <c r="CM160" s="24" t="s">
        <v>13</v>
      </c>
      <c r="CN160" s="8"/>
      <c r="CO160" s="26">
        <v>8921047.4199999999</v>
      </c>
      <c r="CP160" s="8"/>
      <c r="CQ160" s="24" t="s">
        <v>12</v>
      </c>
      <c r="CR160" s="8"/>
      <c r="CS160" s="26">
        <v>9207181.8000000007</v>
      </c>
      <c r="CT160" s="8"/>
      <c r="CU160" s="24" t="s">
        <v>11</v>
      </c>
      <c r="CV160" s="8"/>
      <c r="CW160" s="26">
        <v>8410092.0999999996</v>
      </c>
      <c r="CX160" s="8"/>
      <c r="CY160" s="24" t="s">
        <v>2</v>
      </c>
      <c r="CZ160" s="25"/>
      <c r="DA160" s="26">
        <v>7357409.46</v>
      </c>
      <c r="DB160" s="25"/>
      <c r="DC160" s="24" t="s">
        <v>10</v>
      </c>
      <c r="DD160" s="25"/>
      <c r="DE160" s="26">
        <v>8511247.5600000005</v>
      </c>
      <c r="DF160" s="25"/>
      <c r="DG160" s="24" t="s">
        <v>9</v>
      </c>
      <c r="DH160" s="25"/>
      <c r="DI160" s="54">
        <v>7383250.1900000004</v>
      </c>
      <c r="DJ160" s="25"/>
    </row>
    <row r="161" spans="1:114" ht="60" x14ac:dyDescent="0.25">
      <c r="A161" s="8"/>
      <c r="B161" s="8"/>
      <c r="C161" s="27" t="s">
        <v>44</v>
      </c>
      <c r="D161" s="8"/>
      <c r="E161" s="27" t="s">
        <v>43</v>
      </c>
      <c r="F161" s="8"/>
      <c r="G161" s="27" t="s">
        <v>45</v>
      </c>
      <c r="H161" s="8"/>
      <c r="I161" s="27" t="s">
        <v>43</v>
      </c>
      <c r="J161" s="8"/>
      <c r="K161" s="27" t="s">
        <v>45</v>
      </c>
      <c r="L161" s="8"/>
      <c r="M161" s="27" t="s">
        <v>43</v>
      </c>
      <c r="N161" s="8"/>
      <c r="O161" s="27" t="s">
        <v>45</v>
      </c>
      <c r="P161" s="8"/>
      <c r="Q161" s="27" t="s">
        <v>43</v>
      </c>
      <c r="R161" s="8"/>
      <c r="S161" s="27" t="s">
        <v>45</v>
      </c>
      <c r="T161" s="8"/>
      <c r="U161" s="27" t="s">
        <v>43</v>
      </c>
      <c r="V161" s="8"/>
      <c r="W161" s="27" t="s">
        <v>45</v>
      </c>
      <c r="X161" s="8"/>
      <c r="Y161" s="27" t="s">
        <v>43</v>
      </c>
      <c r="Z161" s="8"/>
      <c r="AA161" s="27" t="s">
        <v>45</v>
      </c>
      <c r="AB161" s="8"/>
      <c r="AC161" s="27" t="s">
        <v>43</v>
      </c>
      <c r="AD161" s="8"/>
      <c r="AE161" s="27" t="s">
        <v>45</v>
      </c>
      <c r="AF161" s="8"/>
      <c r="AG161" s="27" t="s">
        <v>43</v>
      </c>
      <c r="AH161" s="8"/>
      <c r="AI161" s="27" t="s">
        <v>45</v>
      </c>
      <c r="AJ161" s="8"/>
      <c r="AK161" s="27" t="s">
        <v>43</v>
      </c>
      <c r="AL161" s="8"/>
      <c r="AM161" s="27" t="s">
        <v>45</v>
      </c>
      <c r="AN161" s="8"/>
      <c r="AO161" s="27" t="s">
        <v>43</v>
      </c>
      <c r="AP161" s="8"/>
      <c r="AQ161" s="27" t="s">
        <v>45</v>
      </c>
      <c r="AR161" s="8"/>
      <c r="AS161" s="27" t="s">
        <v>43</v>
      </c>
      <c r="AT161" s="8"/>
      <c r="AU161" s="27" t="s">
        <v>45</v>
      </c>
      <c r="AV161" s="8"/>
      <c r="AW161" s="27" t="s">
        <v>43</v>
      </c>
      <c r="AX161" s="8"/>
      <c r="AY161" s="27" t="s">
        <v>45</v>
      </c>
      <c r="AZ161" s="8"/>
      <c r="BA161" s="27" t="s">
        <v>43</v>
      </c>
      <c r="BB161" s="8"/>
      <c r="BC161" s="27" t="s">
        <v>45</v>
      </c>
      <c r="BD161" s="8"/>
      <c r="BE161" s="27" t="s">
        <v>43</v>
      </c>
      <c r="BF161" s="8"/>
      <c r="BG161" s="27" t="s">
        <v>45</v>
      </c>
      <c r="BH161" s="8"/>
      <c r="BI161" s="27" t="s">
        <v>43</v>
      </c>
      <c r="BJ161" s="8"/>
      <c r="BK161" s="27" t="s">
        <v>45</v>
      </c>
      <c r="BL161" s="8"/>
      <c r="BM161" s="27" t="s">
        <v>43</v>
      </c>
      <c r="BN161" s="8"/>
      <c r="BO161" s="27" t="s">
        <v>45</v>
      </c>
      <c r="BP161" s="8"/>
      <c r="BQ161" s="27" t="s">
        <v>43</v>
      </c>
      <c r="BR161" s="8"/>
      <c r="BS161" s="27" t="s">
        <v>45</v>
      </c>
      <c r="BT161" s="8"/>
      <c r="BU161" s="27" t="s">
        <v>43</v>
      </c>
      <c r="BV161" s="8"/>
      <c r="BW161" s="27" t="s">
        <v>45</v>
      </c>
      <c r="BX161" s="8"/>
      <c r="BY161" s="27" t="s">
        <v>43</v>
      </c>
      <c r="BZ161" s="8"/>
      <c r="CA161" s="27" t="s">
        <v>45</v>
      </c>
      <c r="CB161" s="8"/>
      <c r="CC161" s="27" t="s">
        <v>43</v>
      </c>
      <c r="CD161" s="8"/>
      <c r="CE161" s="27" t="s">
        <v>45</v>
      </c>
      <c r="CF161" s="8"/>
      <c r="CG161" s="27" t="s">
        <v>43</v>
      </c>
      <c r="CH161" s="8"/>
      <c r="CI161" s="27" t="s">
        <v>45</v>
      </c>
      <c r="CJ161" s="8"/>
      <c r="CK161" s="27" t="s">
        <v>43</v>
      </c>
      <c r="CL161" s="8"/>
      <c r="CM161" s="27" t="s">
        <v>45</v>
      </c>
      <c r="CN161" s="8"/>
      <c r="CO161" s="27" t="s">
        <v>43</v>
      </c>
      <c r="CP161" s="8"/>
      <c r="CQ161" s="27" t="s">
        <v>45</v>
      </c>
      <c r="CR161" s="8"/>
      <c r="CS161" s="27" t="s">
        <v>43</v>
      </c>
      <c r="CT161" s="8"/>
      <c r="CU161" s="27" t="s">
        <v>45</v>
      </c>
      <c r="CV161" s="8"/>
      <c r="CW161" s="27" t="s">
        <v>43</v>
      </c>
      <c r="CX161" s="8"/>
      <c r="CY161" s="27" t="s">
        <v>45</v>
      </c>
      <c r="CZ161" s="25"/>
      <c r="DA161" s="27" t="s">
        <v>43</v>
      </c>
      <c r="DB161" s="25"/>
      <c r="DC161" s="27" t="s">
        <v>45</v>
      </c>
      <c r="DD161" s="25"/>
      <c r="DE161" s="27" t="s">
        <v>43</v>
      </c>
      <c r="DF161" s="25"/>
      <c r="DG161" s="27" t="s">
        <v>45</v>
      </c>
      <c r="DH161" s="25"/>
      <c r="DI161" s="27" t="s">
        <v>43</v>
      </c>
      <c r="DJ161" s="25"/>
    </row>
    <row r="162" spans="1:114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25"/>
      <c r="CR162" s="8"/>
      <c r="CS162" s="25"/>
      <c r="CT162" s="8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</row>
    <row r="163" spans="1:114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</sheetData>
  <pageMargins left="0.7" right="0.7" top="0.64" bottom="0.64" header="0.3" footer="0.3"/>
  <pageSetup scale="6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QXAXS7VD5RUN-1176138465-62077</_dlc_DocId>
    <_dlc_DocIdUrl xmlns="1fb3335c-30d7-4bba-904e-f5536abc823a">
      <Url>http://intranet/s/finance/_layouts/15/DocIdRedir.aspx?ID=QXAXS7VD5RUN-1176138465-62077</Url>
      <Description>QXAXS7VD5RUN-1176138465-62077</Description>
    </_dlc_DocIdUrl>
  </documentManagement>
</p:properties>
</file>

<file path=customXml/itemProps1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5498F9-0BF8-40BA-A2B0-597FB2C476C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1fb3335c-30d7-4bba-904e-f5536abc823a"/>
    <ds:schemaRef ds:uri="8609ce63-d02d-43da-b3f8-4545fdb1b45a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2022-07-21T14:11:08Z</cp:lastPrinted>
  <dcterms:created xsi:type="dcterms:W3CDTF">2020-04-08T14:34:01Z</dcterms:created>
  <dcterms:modified xsi:type="dcterms:W3CDTF">2022-07-21T14:22:17Z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e7103870-c528-496d-a80b-e805c58cce89</vt:lpwstr>
  </property>
  <property fmtid="{D5CDD505-2E9C-101B-9397-08002B2CF9AE}" pid="4" name="SS Version">
    <vt:lpwstr>21.4</vt:lpwstr>
  </property>
</Properties>
</file>