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1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C23" i="3"/>
  <c r="G23" i="3" l="1"/>
  <c r="G22" i="3"/>
  <c r="C22" i="3"/>
  <c r="G21" i="3"/>
  <c r="C21" i="3"/>
  <c r="G20" i="3"/>
  <c r="F20" i="3"/>
  <c r="C20" i="3"/>
  <c r="G19" i="3"/>
  <c r="C19" i="3"/>
  <c r="G18" i="3"/>
  <c r="C18" i="3"/>
  <c r="G17" i="3"/>
  <c r="C17" i="3"/>
  <c r="M17" i="5" l="1"/>
  <c r="M9" i="5"/>
  <c r="B43" i="4" l="1"/>
  <c r="C43" i="4"/>
  <c r="B44" i="4"/>
  <c r="C44" i="4"/>
  <c r="B45" i="4"/>
  <c r="C45" i="4"/>
  <c r="B46" i="4"/>
  <c r="C46" i="4"/>
  <c r="B47" i="4"/>
  <c r="C47" i="4"/>
  <c r="B48" i="4"/>
  <c r="C48" i="4"/>
  <c r="D43" i="4" l="1"/>
  <c r="D44" i="4"/>
  <c r="D45" i="4"/>
  <c r="D48" i="4"/>
  <c r="D47" i="4"/>
  <c r="D46" i="4"/>
  <c r="B49" i="4" l="1"/>
  <c r="C49" i="4" l="1"/>
  <c r="B54" i="4"/>
  <c r="C54" i="4"/>
  <c r="B55" i="4"/>
  <c r="C55" i="4"/>
  <c r="B56" i="4"/>
  <c r="C56" i="4"/>
  <c r="B57" i="4"/>
  <c r="C57" i="4"/>
  <c r="B58" i="4"/>
  <c r="C58" i="4"/>
  <c r="B59" i="4"/>
  <c r="C59" i="4"/>
  <c r="D56" i="4" l="1"/>
  <c r="D59" i="4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<sst xmlns="http://schemas.openxmlformats.org/spreadsheetml/2006/main" count="100" uniqueCount="47">
  <si>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</si>
  <si>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</si>
  <si>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</si>
  <si>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</si>
  <si>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</si>
  <si>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</si>
  <si>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</si>
  <si>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</si>
  <si>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</si>
  <si>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</si>
  <si>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</si>
  <si>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</si>
  <si>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</si>
  <si>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</si>
  <si>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</si>
  <si>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</si>
  <si>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</si>
  <si>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</si>
  <si>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</si>
  <si>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</si>
  <si>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</si>
  <si>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</si>
  <si>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</si>
  <si>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</si>
  <si>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</si>
  <si>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</si>
  <si>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</si>
  <si>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</si>
  <si>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</si>
  <si>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</si>
  <si>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</si>
  <si>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</si>
  <si>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</si>
  <si>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</si>
  <si>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</si>
  <si>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>***</t>
  </si>
  <si>
    <t>Jan</t>
  </si>
  <si>
    <t>Current Year (2021/2022)</t>
  </si>
  <si>
    <t>Prior Year (2020/2021)</t>
  </si>
  <si>
    <t>Feb</t>
  </si>
  <si>
    <t>March</t>
  </si>
  <si>
    <t>April</t>
  </si>
  <si>
    <t>May</t>
  </si>
  <si>
    <t>June</t>
  </si>
  <si>
    <t xml:space="preserve">April </t>
  </si>
  <si>
    <t xml:space="preserve">May 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</si>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</sst>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2" fillId="4" borderId="7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3124442</c:v>
                </c:pt>
                <c:pt idx="1">
                  <c:v>3307618</c:v>
                </c:pt>
                <c:pt idx="2">
                  <c:v>2805250</c:v>
                </c:pt>
                <c:pt idx="3">
                  <c:v>2517652</c:v>
                </c:pt>
                <c:pt idx="4">
                  <c:v>2348338</c:v>
                </c:pt>
                <c:pt idx="5">
                  <c:v>2806791</c:v>
                </c:pt>
                <c:pt idx="6">
                  <c:v>3385366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3040217</c:v>
                </c:pt>
                <c:pt idx="1">
                  <c:v>3510451</c:v>
                </c:pt>
                <c:pt idx="2">
                  <c:v>2696163</c:v>
                </c:pt>
                <c:pt idx="3">
                  <c:v>2493703</c:v>
                </c:pt>
                <c:pt idx="4">
                  <c:v>2261286</c:v>
                </c:pt>
                <c:pt idx="5">
                  <c:v>2677737</c:v>
                </c:pt>
                <c:pt idx="6">
                  <c:v>3081914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1741151</c:v>
                </c:pt>
                <c:pt idx="1">
                  <c:v>1548063</c:v>
                </c:pt>
                <c:pt idx="2">
                  <c:v>1549153</c:v>
                </c:pt>
                <c:pt idx="3">
                  <c:v>1684677</c:v>
                </c:pt>
                <c:pt idx="4">
                  <c:v>1417925</c:v>
                </c:pt>
                <c:pt idx="5">
                  <c:v>1304116</c:v>
                </c:pt>
                <c:pt idx="6">
                  <c:v>1664865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1691318</c:v>
                </c:pt>
                <c:pt idx="1">
                  <c:v>1705422</c:v>
                </c:pt>
                <c:pt idx="2">
                  <c:v>1550355</c:v>
                </c:pt>
                <c:pt idx="3">
                  <c:v>1750598</c:v>
                </c:pt>
                <c:pt idx="4">
                  <c:v>1421957</c:v>
                </c:pt>
                <c:pt idx="5">
                  <c:v>1447306</c:v>
                </c:pt>
                <c:pt idx="6">
                  <c:v>1572197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opLeftCell="A43" zoomScale="90" zoomScaleNormal="90" zoomScaleSheetLayoutView="90" workbookViewId="0">
      <selection activeCell="H44" sqref="H44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66" t="s">
        <v>36</v>
      </c>
      <c r="E4" s="66"/>
      <c r="F4" s="49"/>
      <c r="G4" s="66" t="s">
        <v>39</v>
      </c>
      <c r="H4" s="66"/>
      <c r="I4" s="49"/>
      <c r="J4" s="66" t="s">
        <v>40</v>
      </c>
      <c r="K4" s="66"/>
      <c r="L4" s="49"/>
      <c r="M4" s="66" t="s">
        <v>44</v>
      </c>
      <c r="N4" s="66"/>
      <c r="O4" s="49"/>
      <c r="P4" s="66" t="s">
        <v>45</v>
      </c>
      <c r="Q4" s="66"/>
      <c r="R4" s="49"/>
      <c r="S4" s="55" t="s">
        <v>43</v>
      </c>
      <c r="T4" s="55"/>
      <c r="U4" s="16"/>
      <c r="V4" s="55" t="s">
        <v>46</v>
      </c>
      <c r="W4" s="55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3124442</v>
      </c>
      <c r="E5" s="14">
        <f>B43</f>
        <v>3040217</v>
      </c>
      <c r="G5" s="15">
        <f>C44</f>
        <v>3307618</v>
      </c>
      <c r="H5" s="14">
        <f>B44</f>
        <v>3510451</v>
      </c>
      <c r="J5" s="15">
        <f>C45</f>
        <v>2805250</v>
      </c>
      <c r="K5" s="14">
        <f>B45</f>
        <v>2696163</v>
      </c>
      <c r="M5" s="15">
        <f>C46</f>
        <v>2517652</v>
      </c>
      <c r="N5" s="14">
        <f>B46</f>
        <v>2493703</v>
      </c>
      <c r="P5" s="15">
        <f>C47</f>
        <v>2348338</v>
      </c>
      <c r="Q5" s="14">
        <f>B47</f>
        <v>2261286</v>
      </c>
      <c r="S5" s="15">
        <f>C48</f>
        <v>2806791</v>
      </c>
      <c r="T5" s="14">
        <f>B48</f>
        <v>2677737</v>
      </c>
      <c r="V5" s="15">
        <f>C49</f>
        <v>3385366</v>
      </c>
      <c r="W5" s="14">
        <f>B49</f>
        <v>3081914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1741151</v>
      </c>
      <c r="E6" s="14">
        <f>B54</f>
        <v>1691318</v>
      </c>
      <c r="G6" s="15">
        <f>C55</f>
        <v>1548063</v>
      </c>
      <c r="H6" s="14">
        <f>B55</f>
        <v>1705422</v>
      </c>
      <c r="J6" s="15">
        <f>C56</f>
        <v>1549153</v>
      </c>
      <c r="K6" s="14">
        <f>B56</f>
        <v>1550355</v>
      </c>
      <c r="M6" s="15">
        <f>C57</f>
        <v>1684677</v>
      </c>
      <c r="N6" s="14">
        <f>B57</f>
        <v>1750598</v>
      </c>
      <c r="P6" s="15">
        <f>C58</f>
        <v>1417925</v>
      </c>
      <c r="Q6" s="14">
        <f>B58</f>
        <v>1421957</v>
      </c>
      <c r="S6" s="15">
        <f>C59</f>
        <v>1304116</v>
      </c>
      <c r="T6" s="14">
        <f>B59</f>
        <v>1447306</v>
      </c>
      <c r="V6" s="15">
        <f>C60</f>
        <v>1664865</v>
      </c>
      <c r="W6" s="14">
        <f>B60</f>
        <v>1572197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4865593</v>
      </c>
      <c r="E7" s="14">
        <f>SUM(E5:E6)</f>
        <v>4731535</v>
      </c>
      <c r="G7" s="15">
        <f>SUM(G5:G6)</f>
        <v>4855681</v>
      </c>
      <c r="H7" s="14">
        <f>SUM(H5:H6)</f>
        <v>5215873</v>
      </c>
      <c r="J7" s="15">
        <f>SUM(J5:J6)</f>
        <v>4354403</v>
      </c>
      <c r="K7" s="14">
        <f>SUM(K5:K6)</f>
        <v>4246518</v>
      </c>
      <c r="M7" s="15">
        <f>SUM(M5:M6)</f>
        <v>4202329</v>
      </c>
      <c r="N7" s="14">
        <f>SUM(N5:N6)</f>
        <v>4244301</v>
      </c>
      <c r="P7" s="15">
        <f>SUM(P5:P6)</f>
        <v>3766263</v>
      </c>
      <c r="Q7" s="14">
        <f>SUM(Q5:Q6)</f>
        <v>3683243</v>
      </c>
      <c r="S7" s="15">
        <f>SUM(S5:S6)</f>
        <v>4110907</v>
      </c>
      <c r="T7" s="14">
        <f>SUM(T5:T6)</f>
        <v>4125043</v>
      </c>
      <c r="V7" s="15">
        <f>SUM(V5:V6)</f>
        <v>5050231</v>
      </c>
      <c r="W7" s="14">
        <f>SUM(W5:W6)</f>
        <v>4654111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2" t="s">
        <v>34</v>
      </c>
      <c r="C8" s="53"/>
      <c r="D8" s="51">
        <f>E7/D7-1</f>
        <v>-2.7552242861250464E-2</v>
      </c>
      <c r="E8" s="51"/>
      <c r="F8" s="19"/>
      <c r="G8" s="51">
        <f>H7/G7-1</f>
        <v>7.4179502319036139E-2</v>
      </c>
      <c r="H8" s="51"/>
      <c r="I8" s="19"/>
      <c r="J8" s="51">
        <f>K7/J7-1</f>
        <v>-2.4776071484426176E-2</v>
      </c>
      <c r="K8" s="51"/>
      <c r="L8" s="19"/>
      <c r="M8" s="51">
        <f>N7/M7-1</f>
        <v>9.9877948632769442E-3</v>
      </c>
      <c r="N8" s="51"/>
      <c r="O8" s="19"/>
      <c r="P8" s="51">
        <f>Q7/P7-1</f>
        <v>-2.2043070279478605E-2</v>
      </c>
      <c r="Q8" s="51"/>
      <c r="R8" s="19"/>
      <c r="S8" s="51">
        <f>T7/S7-1</f>
        <v>3.4386572111702041E-3</v>
      </c>
      <c r="T8" s="51"/>
      <c r="U8" s="19"/>
      <c r="V8" s="51">
        <f>W7/V7-1</f>
        <v>-7.843601609510531E-2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-2.8620722728815551E-2</v>
      </c>
      <c r="H25" s="5">
        <f>H6/G6-1</f>
        <v>0.10164896389875611</v>
      </c>
      <c r="K25" s="5">
        <f>K6/J6-1</f>
        <v>7.7590786707326664E-4</v>
      </c>
      <c r="L25" s="5">
        <f t="shared" ref="L25:W25" si="0">L6/K6-1</f>
        <v>-1</v>
      </c>
      <c r="M25" s="5"/>
      <c r="N25" s="5">
        <f t="shared" si="0"/>
        <v>3.9129756030384488E-2</v>
      </c>
      <c r="O25" s="5">
        <f t="shared" si="0"/>
        <v>-1</v>
      </c>
      <c r="P25" s="5"/>
      <c r="Q25" s="5">
        <f t="shared" si="0"/>
        <v>2.8435918683993311E-3</v>
      </c>
      <c r="R25" s="5">
        <f t="shared" si="0"/>
        <v>-1</v>
      </c>
      <c r="S25" s="5"/>
      <c r="T25" s="5">
        <f t="shared" si="0"/>
        <v>0.10979851485604031</v>
      </c>
      <c r="U25" s="5">
        <f t="shared" si="0"/>
        <v>-1</v>
      </c>
      <c r="V25" s="5"/>
      <c r="W25" s="5">
        <f t="shared" si="0"/>
        <v>-5.5660969508038227E-2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8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35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36</v>
      </c>
      <c r="B43" s="6">
        <f>'Consumption Input'!F17</f>
        <v>3040217</v>
      </c>
      <c r="C43" s="6">
        <f>'Consumption Input'!B17</f>
        <v>3124442</v>
      </c>
      <c r="D43" s="4">
        <f t="shared" ref="D43:D48" si="1">B43/C43</f>
        <v>0.97304318659139777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39</v>
      </c>
      <c r="B44" s="6">
        <f>'Consumption Input'!F18</f>
        <v>3510451</v>
      </c>
      <c r="C44" s="6">
        <f>'Consumption Input'!B18</f>
        <v>3307618</v>
      </c>
      <c r="D44" s="4">
        <f t="shared" si="1"/>
        <v>1.0613229822790902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40</v>
      </c>
      <c r="B45" s="6">
        <f>'Consumption Input'!F19</f>
        <v>2696163</v>
      </c>
      <c r="C45" s="6">
        <f>'Consumption Input'!B19</f>
        <v>2805250</v>
      </c>
      <c r="D45" s="4">
        <f t="shared" si="1"/>
        <v>0.96111326976205325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41</v>
      </c>
      <c r="B46" s="6">
        <f>'Consumption Input'!F20</f>
        <v>2493703</v>
      </c>
      <c r="C46" s="6">
        <f>'Consumption Input'!B20</f>
        <v>2517652</v>
      </c>
      <c r="D46" s="4">
        <f t="shared" si="1"/>
        <v>0.99048756539823612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42</v>
      </c>
      <c r="B47" s="6">
        <f>'Consumption Input'!F21</f>
        <v>2261286</v>
      </c>
      <c r="C47" s="6">
        <f>'Consumption Input'!B21</f>
        <v>2348338</v>
      </c>
      <c r="D47" s="4">
        <f t="shared" si="1"/>
        <v>0.96293037884665666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43</v>
      </c>
      <c r="B48" s="6">
        <f>'Consumption Input'!F22</f>
        <v>2677737</v>
      </c>
      <c r="C48" s="6">
        <f>'Consumption Input'!B22</f>
        <v>2806791</v>
      </c>
      <c r="D48" s="4">
        <f t="shared" si="1"/>
        <v>0.95402080169132653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3081914</v>
      </c>
      <c r="C49" s="6">
        <f>'Consumption Input'!B23</f>
        <v>3385366</v>
      </c>
      <c r="D49" s="4">
        <f>B49/C49</f>
        <v>0.91036360618024759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36</v>
      </c>
      <c r="B54" s="6">
        <f>'Consumption Input'!G17</f>
        <v>1691318</v>
      </c>
      <c r="C54" s="6">
        <f>'Consumption Input'!C17</f>
        <v>1741151</v>
      </c>
      <c r="D54" s="4">
        <f>B54/C54</f>
        <v>0.97137927727118445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39</v>
      </c>
      <c r="B55" s="6">
        <f>'Consumption Input'!G18</f>
        <v>1705422</v>
      </c>
      <c r="C55" s="6">
        <f>'Consumption Input'!C18</f>
        <v>1548063</v>
      </c>
      <c r="D55" s="4">
        <f t="shared" ref="D55:D60" si="2">B55/C55</f>
        <v>1.1016489638987561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40</v>
      </c>
      <c r="B56" s="6">
        <f>'Consumption Input'!G19</f>
        <v>1550355</v>
      </c>
      <c r="C56" s="6">
        <f>'Consumption Input'!C19</f>
        <v>1549153</v>
      </c>
      <c r="D56" s="4">
        <f t="shared" si="2"/>
        <v>1.0007759078670733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41</v>
      </c>
      <c r="B57" s="6">
        <f>'Consumption Input'!G20</f>
        <v>1750598</v>
      </c>
      <c r="C57" s="6">
        <f>'Consumption Input'!C20</f>
        <v>1684677</v>
      </c>
      <c r="D57" s="4">
        <f t="shared" si="2"/>
        <v>1.0391297560303845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42</v>
      </c>
      <c r="B58" s="6">
        <f>'Consumption Input'!G21</f>
        <v>1421957</v>
      </c>
      <c r="C58" s="6">
        <f>'Consumption Input'!C21</f>
        <v>1417925</v>
      </c>
      <c r="D58" s="4">
        <f t="shared" si="2"/>
        <v>1.0028435918683993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43</v>
      </c>
      <c r="B59" s="6">
        <f>'Consumption Input'!G22</f>
        <v>1447306</v>
      </c>
      <c r="C59" s="6">
        <f>'Consumption Input'!C22</f>
        <v>1304116</v>
      </c>
      <c r="D59" s="4">
        <f>B59/C59</f>
        <v>1.1097985148560403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1572197</v>
      </c>
      <c r="C60" s="6">
        <f>'Consumption Input'!C23</f>
        <v>1664865</v>
      </c>
      <c r="D60" s="4">
        <f t="shared" si="2"/>
        <v>0.94433903049196177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2">
    <mergeCell ref="A1:X1"/>
    <mergeCell ref="P8:Q8"/>
    <mergeCell ref="S8:T8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abSelected="1" topLeftCell="A10" zoomScaleNormal="100" workbookViewId="0">
      <selection activeCell="F38" sqref="F38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38</v>
      </c>
      <c r="C15" s="64"/>
      <c r="D15" s="64"/>
      <c r="E15" s="32"/>
      <c r="F15" s="64" t="s">
        <v>37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36</v>
      </c>
      <c r="B17" s="20">
        <v>3124442</v>
      </c>
      <c r="C17" s="20">
        <f>295635+1445516</f>
        <v>1741151</v>
      </c>
      <c r="D17" s="20"/>
      <c r="E17" s="21"/>
      <c r="F17" s="20">
        <v>3040217</v>
      </c>
      <c r="G17" s="20">
        <f>300810+1390508</f>
        <v>1691318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39</v>
      </c>
      <c r="B18" s="20">
        <v>3307618</v>
      </c>
      <c r="C18" s="20">
        <f>275251+1272812</f>
        <v>1548063</v>
      </c>
      <c r="D18" s="20"/>
      <c r="E18" s="21"/>
      <c r="F18" s="20">
        <v>3510451</v>
      </c>
      <c r="G18" s="20">
        <f>302497+1402925</f>
        <v>1705422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40</v>
      </c>
      <c r="B19" s="20">
        <v>2805250</v>
      </c>
      <c r="C19" s="20">
        <f>275782+1273371</f>
        <v>1549153</v>
      </c>
      <c r="D19" s="20"/>
      <c r="E19" s="21"/>
      <c r="F19" s="20">
        <v>2696163</v>
      </c>
      <c r="G19" s="20">
        <f>268673+1281682</f>
        <v>1550355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41</v>
      </c>
      <c r="B20" s="20">
        <v>2517652</v>
      </c>
      <c r="C20" s="20">
        <f>271038+1413639</f>
        <v>1684677</v>
      </c>
      <c r="D20" s="20"/>
      <c r="E20" s="21"/>
      <c r="F20" s="20">
        <f>2493703</f>
        <v>2493703</v>
      </c>
      <c r="G20" s="20">
        <f>280716+1469882</f>
        <v>1750598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42</v>
      </c>
      <c r="B21" s="20">
        <v>2348338</v>
      </c>
      <c r="C21" s="20">
        <f>223533+1194392</f>
        <v>1417925</v>
      </c>
      <c r="D21" s="20"/>
      <c r="E21" s="21"/>
      <c r="F21" s="20">
        <v>2261286</v>
      </c>
      <c r="G21" s="20">
        <f>223769+1198188</f>
        <v>1421957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43</v>
      </c>
      <c r="B22" s="20">
        <v>2806791</v>
      </c>
      <c r="C22" s="20">
        <f>207131+1096985</f>
        <v>1304116</v>
      </c>
      <c r="D22" s="20"/>
      <c r="E22" s="21"/>
      <c r="F22" s="20">
        <v>2677737</v>
      </c>
      <c r="G22" s="20">
        <f>226804+1220502</f>
        <v>1447306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3385366</v>
      </c>
      <c r="C23" s="20">
        <f>260232+1404633</f>
        <v>1664865</v>
      </c>
      <c r="D23" s="20"/>
      <c r="E23" s="21"/>
      <c r="F23" s="20">
        <v>3081914</v>
      </c>
      <c r="G23" s="20">
        <f>248494+1323703</f>
        <v>1572197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P18" sqref="P1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44764</v>
      </c>
      <c r="E9" s="25">
        <v>406747.81</v>
      </c>
      <c r="G9" s="25">
        <v>35653.08</v>
      </c>
      <c r="I9" s="25">
        <v>6130.4</v>
      </c>
      <c r="K9" s="25">
        <v>33679.72</v>
      </c>
      <c r="M9" s="25">
        <f>SUM(E9:K9)</f>
        <v>482211.01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44734</v>
      </c>
      <c r="E13" s="25">
        <v>305865</v>
      </c>
      <c r="G13" s="25">
        <v>33615.699999999997</v>
      </c>
      <c r="I13" s="25">
        <v>7725</v>
      </c>
      <c r="K13" s="25">
        <v>32343.26</v>
      </c>
      <c r="M13" s="25">
        <f>SUM(E13:K13)</f>
        <v>379548.96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44398</v>
      </c>
      <c r="E17" s="25">
        <v>299457</v>
      </c>
      <c r="G17" s="25">
        <v>27994</v>
      </c>
      <c r="I17" s="25">
        <v>3841</v>
      </c>
      <c r="K17" s="25">
        <v>25164</v>
      </c>
      <c r="M17" s="25">
        <f>SUM(E17:K17)</f>
        <v>356456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44368</v>
      </c>
      <c r="E21" s="25">
        <v>253868</v>
      </c>
      <c r="G21" s="25">
        <v>23729</v>
      </c>
      <c r="I21" s="25">
        <v>5708</v>
      </c>
      <c r="K21" s="25">
        <v>27908</v>
      </c>
      <c r="M21" s="25">
        <f>SUM(E21:K21)</f>
        <v>311213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44764</v>
      </c>
      <c r="D30" s="39"/>
      <c r="E30" s="20">
        <v>718</v>
      </c>
      <c r="F30" s="39"/>
      <c r="G30" s="25">
        <v>142514.98000000001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/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44734</v>
      </c>
      <c r="D34" s="39"/>
      <c r="E34" s="20">
        <v>650</v>
      </c>
      <c r="F34" s="39"/>
      <c r="G34" s="25">
        <v>137856.87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44398</v>
      </c>
      <c r="D38" s="24"/>
      <c r="E38" s="20">
        <v>656</v>
      </c>
      <c r="F38" s="24"/>
      <c r="G38" s="25">
        <v>168659.21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44368</v>
      </c>
      <c r="D42" s="24"/>
      <c r="E42" s="20">
        <v>553</v>
      </c>
      <c r="F42" s="24"/>
      <c r="G42" s="25">
        <v>123139.37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44764</v>
      </c>
      <c r="D51" s="24"/>
      <c r="E51" s="25">
        <v>644154.44999999995</v>
      </c>
      <c r="F51" s="24"/>
      <c r="G51" s="47">
        <v>44734</v>
      </c>
      <c r="H51" s="24"/>
      <c r="I51" s="25">
        <v>652953.56000000006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44399</v>
      </c>
      <c r="D56" s="24"/>
      <c r="E56" s="25">
        <v>706811.63</v>
      </c>
      <c r="F56" s="24"/>
      <c r="G56" s="47">
        <v>44369</v>
      </c>
      <c r="H56" s="24"/>
      <c r="I56" s="25">
        <v>670047.29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2022-08-05T16:05:21Z</cp:lastPrinted>
  <dcterms:created xsi:type="dcterms:W3CDTF">2020-04-08T14:34:01Z</dcterms:created>
  <dcterms:modified xsi:type="dcterms:W3CDTF">2022-08-05T16:58:14Z</dcterms:modified>
</cp:coreProperties>
</file>