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5680C0CB-A7D2-4B10-82BD-0350EE635108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Input'!$A$1:$I$71</definedName>
    <definedName name="_xlnm.Print_Area" localSheetId="2">'Financial Input'!$A$1:$N$64</definedName>
    <definedName name="_xlnm.Print_Area" localSheetId="0">Summary!$B$1:$BV$36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32" i="4" l="1"/>
  <c r="BU32" i="4"/>
  <c r="BV31" i="4"/>
  <c r="BU31" i="4"/>
  <c r="BV30" i="4"/>
  <c r="BU30" i="4"/>
  <c r="BU33" i="4"/>
  <c r="B161" i="4"/>
  <c r="C161" i="4"/>
  <c r="D161" i="4"/>
  <c r="B132" i="4"/>
  <c r="C132" i="4"/>
  <c r="D132" i="4"/>
  <c r="B103" i="4"/>
  <c r="C103" i="4"/>
  <c r="D103" i="4" s="1"/>
  <c r="B75" i="4"/>
  <c r="C75" i="4"/>
  <c r="D75" i="4"/>
  <c r="K11" i="5"/>
  <c r="H40" i="3"/>
  <c r="G40" i="3"/>
  <c r="F40" i="3"/>
  <c r="H70" i="3"/>
  <c r="C40" i="3"/>
  <c r="B40" i="3"/>
  <c r="K15" i="5"/>
  <c r="M15" i="5" s="1"/>
  <c r="B74" i="4"/>
  <c r="C74" i="4"/>
  <c r="H69" i="3"/>
  <c r="H39" i="3"/>
  <c r="G39" i="3"/>
  <c r="B131" i="4" s="1"/>
  <c r="BS31" i="4" s="1"/>
  <c r="F39" i="3"/>
  <c r="B102" i="4" s="1"/>
  <c r="BS30" i="4" s="1"/>
  <c r="D39" i="3"/>
  <c r="C160" i="4" s="1"/>
  <c r="BR32" i="4" s="1"/>
  <c r="C39" i="3"/>
  <c r="C131" i="4" s="1"/>
  <c r="BR31" i="4" s="1"/>
  <c r="B39" i="3"/>
  <c r="C102" i="4" s="1"/>
  <c r="BR30" i="4" s="1"/>
  <c r="M23" i="5"/>
  <c r="B160" i="4"/>
  <c r="BS32" i="4" s="1"/>
  <c r="C159" i="4"/>
  <c r="BO32" i="4" s="1"/>
  <c r="B72" i="4"/>
  <c r="C72" i="4"/>
  <c r="B73" i="4"/>
  <c r="C73" i="4"/>
  <c r="BV33" i="4" l="1"/>
  <c r="BU34" i="4" s="1"/>
  <c r="BS33" i="4"/>
  <c r="D74" i="4"/>
  <c r="D72" i="4"/>
  <c r="BR33" i="4"/>
  <c r="D73" i="4"/>
  <c r="D102" i="4"/>
  <c r="D131" i="4"/>
  <c r="D160" i="4"/>
  <c r="BR34" i="4" l="1"/>
  <c r="H38" i="3"/>
  <c r="B159" i="4" s="1"/>
  <c r="G38" i="3"/>
  <c r="B130" i="4" s="1"/>
  <c r="F38" i="3"/>
  <c r="B101" i="4" s="1"/>
  <c r="H68" i="3"/>
  <c r="C38" i="3"/>
  <c r="C130" i="4" s="1"/>
  <c r="BO31" i="4" s="1"/>
  <c r="B38" i="3"/>
  <c r="C101" i="4" s="1"/>
  <c r="BO30" i="4" s="1"/>
  <c r="C158" i="4"/>
  <c r="BL32" i="4" s="1"/>
  <c r="B100" i="4"/>
  <c r="BM30" i="4" s="1"/>
  <c r="H37" i="3"/>
  <c r="B158" i="4" s="1"/>
  <c r="G37" i="3"/>
  <c r="B129" i="4" s="1"/>
  <c r="F37" i="3"/>
  <c r="H67" i="3"/>
  <c r="C37" i="3"/>
  <c r="C129" i="4" s="1"/>
  <c r="BL31" i="4" s="1"/>
  <c r="B37" i="3"/>
  <c r="C100" i="4" s="1"/>
  <c r="B71" i="4"/>
  <c r="C71" i="4"/>
  <c r="H35" i="3"/>
  <c r="B156" i="4" s="1"/>
  <c r="H36" i="3"/>
  <c r="B157" i="4" s="1"/>
  <c r="G36" i="3"/>
  <c r="B128" i="4" s="1"/>
  <c r="F36" i="3"/>
  <c r="B99" i="4" s="1"/>
  <c r="D36" i="3"/>
  <c r="C157" i="4" s="1"/>
  <c r="BI32" i="4" s="1"/>
  <c r="C36" i="3"/>
  <c r="C128" i="4" s="1"/>
  <c r="BI31" i="4" s="1"/>
  <c r="B36" i="3"/>
  <c r="C99" i="4" s="1"/>
  <c r="BI30" i="4" s="1"/>
  <c r="H66" i="3"/>
  <c r="B70" i="4"/>
  <c r="C70" i="4"/>
  <c r="C156" i="4"/>
  <c r="BF32" i="4" s="1"/>
  <c r="BO33" i="4" l="1"/>
  <c r="D101" i="4"/>
  <c r="BP30" i="4"/>
  <c r="D130" i="4"/>
  <c r="BP31" i="4"/>
  <c r="BP32" i="4"/>
  <c r="D159" i="4"/>
  <c r="BL30" i="4"/>
  <c r="BL33" i="4" s="1"/>
  <c r="D100" i="4"/>
  <c r="D129" i="4"/>
  <c r="BM31" i="4"/>
  <c r="D158" i="4"/>
  <c r="BM32" i="4"/>
  <c r="D71" i="4"/>
  <c r="D157" i="4"/>
  <c r="BJ32" i="4"/>
  <c r="D99" i="4"/>
  <c r="D128" i="4"/>
  <c r="BJ30" i="4"/>
  <c r="BJ31" i="4"/>
  <c r="D156" i="4"/>
  <c r="BI33" i="4"/>
  <c r="D70" i="4"/>
  <c r="BG32" i="4"/>
  <c r="BP33" i="4" l="1"/>
  <c r="BO34" i="4" s="1"/>
  <c r="BM33" i="4"/>
  <c r="BL34" i="4" s="1"/>
  <c r="BJ33" i="4"/>
  <c r="BI34" i="4" s="1"/>
  <c r="F35" i="3"/>
  <c r="B98" i="4" s="1"/>
  <c r="G35" i="3"/>
  <c r="B127" i="4" s="1"/>
  <c r="H65" i="3"/>
  <c r="C35" i="3"/>
  <c r="C127" i="4" s="1"/>
  <c r="BF31" i="4" s="1"/>
  <c r="B35" i="3"/>
  <c r="C98" i="4" s="1"/>
  <c r="BF30" i="4" s="1"/>
  <c r="B155" i="4"/>
  <c r="C155" i="4"/>
  <c r="BC32" i="4" s="1"/>
  <c r="B69" i="4"/>
  <c r="C69" i="4"/>
  <c r="BF33" i="4" l="1"/>
  <c r="D69" i="4"/>
  <c r="D127" i="4"/>
  <c r="BG31" i="4"/>
  <c r="D98" i="4"/>
  <c r="BG30" i="4"/>
  <c r="BG33" i="4" s="1"/>
  <c r="D155" i="4"/>
  <c r="BD32" i="4"/>
  <c r="BF34" i="4" l="1"/>
  <c r="G34" i="3"/>
  <c r="B126" i="4" s="1"/>
  <c r="F34" i="3"/>
  <c r="B97" i="4" s="1"/>
  <c r="C34" i="3"/>
  <c r="C126" i="4" s="1"/>
  <c r="BC31" i="4" s="1"/>
  <c r="B34" i="3"/>
  <c r="C97" i="4" s="1"/>
  <c r="BC30" i="4" s="1"/>
  <c r="BC33" i="4" s="1"/>
  <c r="D97" i="4" l="1"/>
  <c r="BD30" i="4"/>
  <c r="D126" i="4"/>
  <c r="BD31" i="4"/>
  <c r="BD33" i="4" s="1"/>
  <c r="BC34" i="4" s="1"/>
  <c r="H33" i="3"/>
  <c r="G33" i="3"/>
  <c r="F33" i="3"/>
  <c r="D33" i="3"/>
  <c r="C33" i="3"/>
  <c r="B33" i="3"/>
  <c r="H62" i="3"/>
  <c r="F31" i="3" l="1"/>
  <c r="B94" i="4" s="1"/>
  <c r="AU30" i="4" s="1"/>
  <c r="G32" i="3"/>
  <c r="B124" i="4" s="1"/>
  <c r="AX31" i="4" s="1"/>
  <c r="F32" i="3"/>
  <c r="B95" i="4" s="1"/>
  <c r="AX30" i="4" s="1"/>
  <c r="C32" i="3"/>
  <c r="C124" i="4" s="1"/>
  <c r="AW31" i="4" s="1"/>
  <c r="B32" i="3"/>
  <c r="C95" i="4" s="1"/>
  <c r="AW30" i="4" s="1"/>
  <c r="B152" i="4"/>
  <c r="C152" i="4"/>
  <c r="AT32" i="4" s="1"/>
  <c r="B153" i="4"/>
  <c r="AX32" i="4" s="1"/>
  <c r="C153" i="4"/>
  <c r="B154" i="4"/>
  <c r="BA32" i="4" s="1"/>
  <c r="C154" i="4"/>
  <c r="AZ32" i="4" s="1"/>
  <c r="B125" i="4"/>
  <c r="BA31" i="4" s="1"/>
  <c r="C125" i="4"/>
  <c r="AZ31" i="4" s="1"/>
  <c r="C96" i="4"/>
  <c r="AZ30" i="4" s="1"/>
  <c r="B96" i="4"/>
  <c r="BA30" i="4" s="1"/>
  <c r="G31" i="3"/>
  <c r="B123" i="4" s="1"/>
  <c r="C31" i="3"/>
  <c r="C123" i="4" s="1"/>
  <c r="AT31" i="4" s="1"/>
  <c r="B31" i="3"/>
  <c r="C94" i="4" s="1"/>
  <c r="AT30" i="4" s="1"/>
  <c r="C68" i="4"/>
  <c r="C66" i="4"/>
  <c r="C67" i="4"/>
  <c r="B66" i="4"/>
  <c r="B67" i="4"/>
  <c r="B68" i="4"/>
  <c r="H63" i="3"/>
  <c r="H64" i="3"/>
  <c r="H61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47" i="3"/>
  <c r="H30" i="3"/>
  <c r="B151" i="4" s="1"/>
  <c r="AR32" i="4" s="1"/>
  <c r="D30" i="3"/>
  <c r="C151" i="4" s="1"/>
  <c r="AQ32" i="4" s="1"/>
  <c r="C30" i="3"/>
  <c r="C122" i="4" s="1"/>
  <c r="AQ31" i="4" s="1"/>
  <c r="G18" i="3"/>
  <c r="G30" i="3"/>
  <c r="B122" i="4" s="1"/>
  <c r="AR31" i="4" s="1"/>
  <c r="F30" i="3"/>
  <c r="B93" i="4" s="1"/>
  <c r="AR30" i="4" s="1"/>
  <c r="B30" i="3"/>
  <c r="C93" i="4" s="1"/>
  <c r="AQ30" i="4" s="1"/>
  <c r="B150" i="4"/>
  <c r="C150" i="4"/>
  <c r="B65" i="4"/>
  <c r="C65" i="4"/>
  <c r="AZ33" i="4" l="1"/>
  <c r="BA33" i="4"/>
  <c r="AX33" i="4"/>
  <c r="D153" i="4"/>
  <c r="AW32" i="4"/>
  <c r="AW33" i="4" s="1"/>
  <c r="AW34" i="4" s="1"/>
  <c r="D96" i="4"/>
  <c r="D125" i="4"/>
  <c r="D154" i="4"/>
  <c r="D67" i="4"/>
  <c r="D95" i="4"/>
  <c r="D124" i="4"/>
  <c r="D68" i="4"/>
  <c r="D123" i="4"/>
  <c r="D152" i="4"/>
  <c r="D66" i="4"/>
  <c r="D94" i="4"/>
  <c r="AU32" i="4"/>
  <c r="AU31" i="4"/>
  <c r="AT33" i="4"/>
  <c r="D65" i="4"/>
  <c r="AQ33" i="4"/>
  <c r="D151" i="4"/>
  <c r="D150" i="4"/>
  <c r="D122" i="4"/>
  <c r="D93" i="4"/>
  <c r="AO32" i="4"/>
  <c r="AN32" i="4"/>
  <c r="AZ34" i="4" l="1"/>
  <c r="AU33" i="4"/>
  <c r="AT34" i="4" s="1"/>
  <c r="G29" i="3"/>
  <c r="F29" i="3"/>
  <c r="C29" i="3"/>
  <c r="B29" i="3"/>
  <c r="B149" i="4" l="1"/>
  <c r="C149" i="4"/>
  <c r="AK32" i="4" s="1"/>
  <c r="B121" i="4"/>
  <c r="AO31" i="4" s="1"/>
  <c r="C121" i="4"/>
  <c r="AN31" i="4" s="1"/>
  <c r="B92" i="4"/>
  <c r="AO30" i="4" s="1"/>
  <c r="C92" i="4"/>
  <c r="AN30" i="4" s="1"/>
  <c r="B63" i="4"/>
  <c r="C63" i="4"/>
  <c r="B64" i="4"/>
  <c r="C64" i="4"/>
  <c r="C62" i="4"/>
  <c r="B62" i="4"/>
  <c r="C28" i="3"/>
  <c r="C120" i="4" s="1"/>
  <c r="AK31" i="4" s="1"/>
  <c r="B28" i="3"/>
  <c r="C91" i="4" s="1"/>
  <c r="AK30" i="4" s="1"/>
  <c r="G28" i="3"/>
  <c r="B120" i="4" s="1"/>
  <c r="AL31" i="4" s="1"/>
  <c r="F28" i="3"/>
  <c r="B91" i="4" s="1"/>
  <c r="AL30" i="4" s="1"/>
  <c r="H27" i="3"/>
  <c r="B148" i="4" s="1"/>
  <c r="AI32" i="4" s="1"/>
  <c r="G27" i="3"/>
  <c r="B119" i="4" s="1"/>
  <c r="F27" i="3"/>
  <c r="B90" i="4" s="1"/>
  <c r="D27" i="3"/>
  <c r="C148" i="4" s="1"/>
  <c r="C27" i="3"/>
  <c r="C119" i="4" s="1"/>
  <c r="B27" i="3"/>
  <c r="C90" i="4" s="1"/>
  <c r="AN33" i="4" l="1"/>
  <c r="D149" i="4"/>
  <c r="AO33" i="4"/>
  <c r="D120" i="4"/>
  <c r="AK33" i="4"/>
  <c r="AL32" i="4"/>
  <c r="AL33" i="4" s="1"/>
  <c r="D92" i="4"/>
  <c r="AR33" i="4" s="1"/>
  <c r="AQ34" i="4" s="1"/>
  <c r="D121" i="4"/>
  <c r="D64" i="4"/>
  <c r="D91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46" i="4" l="1"/>
  <c r="C146" i="4"/>
  <c r="B147" i="4"/>
  <c r="C147" i="4"/>
  <c r="B117" i="4"/>
  <c r="C117" i="4"/>
  <c r="B118" i="4"/>
  <c r="C118" i="4"/>
  <c r="B88" i="4"/>
  <c r="C88" i="4"/>
  <c r="B89" i="4"/>
  <c r="C89" i="4"/>
  <c r="B60" i="4"/>
  <c r="C60" i="4"/>
  <c r="B61" i="4"/>
  <c r="C61" i="4"/>
  <c r="D147" i="4" l="1"/>
  <c r="D61" i="4"/>
  <c r="D146" i="4"/>
  <c r="D89" i="4"/>
  <c r="D88" i="4"/>
  <c r="D148" i="4"/>
  <c r="D60" i="4"/>
  <c r="D90" i="4"/>
  <c r="D119" i="4"/>
  <c r="D118" i="4"/>
  <c r="D117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40" i="4"/>
  <c r="C141" i="4"/>
  <c r="C143" i="4"/>
  <c r="C144" i="4"/>
  <c r="B140" i="4"/>
  <c r="B141" i="4"/>
  <c r="B143" i="4"/>
  <c r="B144" i="4"/>
  <c r="C58" i="4"/>
  <c r="C59" i="4"/>
  <c r="B58" i="4"/>
  <c r="B59" i="4"/>
  <c r="D140" i="4" l="1"/>
  <c r="AH34" i="4"/>
  <c r="D59" i="4"/>
  <c r="D143" i="4"/>
  <c r="AE34" i="4"/>
  <c r="AB34" i="4"/>
  <c r="D144" i="4"/>
  <c r="D141" i="4"/>
  <c r="D58" i="4"/>
  <c r="D24" i="3"/>
  <c r="C145" i="4" s="1"/>
  <c r="Y32" i="4" s="1"/>
  <c r="H24" i="3"/>
  <c r="B145" i="4" s="1"/>
  <c r="Z32" i="4" s="1"/>
  <c r="C24" i="3"/>
  <c r="C116" i="4" s="1"/>
  <c r="Y31" i="4" s="1"/>
  <c r="B24" i="3"/>
  <c r="C87" i="4" s="1"/>
  <c r="Y30" i="4" s="1"/>
  <c r="G24" i="3"/>
  <c r="B116" i="4" s="1"/>
  <c r="F24" i="3"/>
  <c r="B87" i="4" s="1"/>
  <c r="D87" i="4" l="1"/>
  <c r="Z30" i="4"/>
  <c r="D116" i="4"/>
  <c r="Z31" i="4"/>
  <c r="Y33" i="4"/>
  <c r="D145" i="4"/>
  <c r="G23" i="3"/>
  <c r="B115" i="4" s="1"/>
  <c r="F23" i="3"/>
  <c r="B86" i="4" s="1"/>
  <c r="C23" i="3"/>
  <c r="C115" i="4" s="1"/>
  <c r="B23" i="3"/>
  <c r="C86" i="4" s="1"/>
  <c r="Z33" i="4" l="1"/>
  <c r="Y34" i="4" s="1"/>
  <c r="D115" i="4"/>
  <c r="M11" i="5"/>
  <c r="M19" i="5"/>
  <c r="G22" i="3" l="1"/>
  <c r="F22" i="3"/>
  <c r="H21" i="3" l="1"/>
  <c r="B142" i="4" s="1"/>
  <c r="G21" i="3"/>
  <c r="F21" i="3"/>
  <c r="F20" i="3" l="1"/>
  <c r="G20" i="3"/>
  <c r="C18" i="3" l="1"/>
  <c r="D18" i="3"/>
  <c r="C139" i="4" s="1"/>
  <c r="C21" i="3"/>
  <c r="D21" i="3"/>
  <c r="C142" i="4" s="1"/>
  <c r="D142" i="4" s="1"/>
  <c r="G19" i="3"/>
  <c r="H18" i="3"/>
  <c r="B139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4" i="3" l="1"/>
  <c r="B13" i="3"/>
  <c r="A50" i="4"/>
  <c r="C138" i="4"/>
  <c r="B138" i="4"/>
  <c r="B53" i="4"/>
  <c r="C53" i="4"/>
  <c r="B54" i="4"/>
  <c r="C54" i="4"/>
  <c r="B55" i="4"/>
  <c r="C55" i="4"/>
  <c r="B56" i="4"/>
  <c r="C56" i="4"/>
  <c r="B57" i="4"/>
  <c r="C57" i="4"/>
  <c r="C52" i="4"/>
  <c r="B52" i="4"/>
  <c r="B81" i="4"/>
  <c r="C81" i="4"/>
  <c r="B82" i="4"/>
  <c r="C82" i="4"/>
  <c r="B83" i="4"/>
  <c r="C83" i="4"/>
  <c r="B84" i="4"/>
  <c r="C84" i="4"/>
  <c r="B85" i="4"/>
  <c r="C85" i="4"/>
  <c r="C80" i="4"/>
  <c r="B80" i="4"/>
  <c r="C110" i="4"/>
  <c r="C111" i="4"/>
  <c r="C112" i="4"/>
  <c r="C113" i="4"/>
  <c r="C114" i="4"/>
  <c r="C109" i="4"/>
  <c r="B110" i="4"/>
  <c r="B111" i="4"/>
  <c r="B112" i="4"/>
  <c r="B113" i="4"/>
  <c r="B114" i="4"/>
  <c r="B109" i="4"/>
  <c r="A5" i="3"/>
  <c r="B33" i="4" l="1"/>
  <c r="A136" i="4" l="1"/>
  <c r="B32" i="4" s="1"/>
  <c r="A107" i="4"/>
  <c r="B31" i="4" s="1"/>
  <c r="A78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4" i="4"/>
  <c r="D109" i="4"/>
  <c r="D139" i="4"/>
  <c r="D138" i="4"/>
  <c r="D112" i="4"/>
  <c r="D80" i="4"/>
  <c r="D111" i="4"/>
  <c r="D114" i="4"/>
  <c r="D110" i="4"/>
  <c r="D113" i="4"/>
  <c r="D83" i="4"/>
  <c r="D86" i="4"/>
  <c r="D82" i="4"/>
  <c r="D85" i="4"/>
  <c r="D81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<sst xmlns="http://schemas.openxmlformats.org/spreadsheetml/2006/main" count="198" uniqueCount="76">
  <si>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</si>
  <si>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</si>
  <si>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</si>
  <si>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</si>
  <si>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</si>
  <si>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</si>
  <si>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</si>
  <si>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</si>
  <si>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</si>
  <si>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</si>
  <si>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</si>
  <si>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</si>
  <si>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</si>
  <si>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</si>
  <si>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</si>
  <si>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</si>
  <si>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</si>
  <si>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</si>
  <si>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</si>
  <si>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</si>
  <si>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</si>
  <si>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</si>
  <si>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</si>
  <si>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</si>
  <si>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</si>
  <si>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</si>
  <si>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</si>
  <si>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</si>
  <si>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</si>
  <si>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</si>
  <si>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</si>
  <si>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</si>
  <si>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</si>
  <si>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</si>
  <si>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</si>
  <si>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</si>
  <si>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</si>
  <si>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</si>
  <si>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</si>
  <si>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</si>
  <si>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</si>
  <si>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</si>
  <si>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</si>
  <si>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</si>
  <si>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</si>
  <si>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</si>
  <si>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</si>
  <si>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</si>
  <si>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</si>
  <si>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</si>
  <si>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</si>
  <si>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Prior Years (2019-2020)</t>
  </si>
  <si>
    <t>Current Years (2020-2021)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</si>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</sst>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3" fontId="8" fillId="4" borderId="0" xfId="1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Summary!$A$52:$A$79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6">
                  <c:v>Residential Demand (Kgal)</c:v>
                </c:pt>
                <c:pt idx="27">
                  <c:v>Month</c:v>
                </c:pt>
              </c:strCache>
            </c:strRef>
          </c:cat>
          <c:val>
            <c:numRef>
              <c:f>Summary!$C$52:$C$75</c:f>
              <c:numCache>
                <c:formatCode>_(* #,##0.00_);_(* \(#,##0.00\);_(* "-"??_);_(@_)</c:formatCode>
                <c:ptCount val="24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Summary!$A$52:$A$79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6">
                  <c:v>Residential Demand (Kgal)</c:v>
                </c:pt>
                <c:pt idx="27">
                  <c:v>Month</c:v>
                </c:pt>
              </c:strCache>
            </c:strRef>
          </c:cat>
          <c:val>
            <c:numRef>
              <c:f>Summary!$B$52:$B$75</c:f>
              <c:numCache>
                <c:formatCode>_(* #,##0.00_);_(* \(#,##0.00\);_(* "-"??_);_(@_)</c:formatCode>
                <c:ptCount val="24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Input'!$H$46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Summary!$A$52:$A$79</c15:sqref>
                        </c15:formulaRef>
                      </c:ext>
                    </c:extLst>
                    <c:strCache>
                      <c:ptCount val="28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6">
                        <c:v>Residential Demand (Kgal)</c:v>
                      </c:pt>
                      <c:pt idx="27">
                        <c:v>Month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Input'!$H$47:$H$70</c15:sqref>
                        </c15:formulaRef>
                      </c:ext>
                    </c:extLst>
                    <c:numCache>
                      <c:formatCode>0%</c:formatCode>
                      <c:ptCount val="24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Summary!$A$78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Summary!$A$80:$A$103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</c:strCache>
            </c:strRef>
          </c:cat>
          <c:val>
            <c:numRef>
              <c:f>Summary!$C$80:$C$103</c:f>
              <c:numCache>
                <c:formatCode>_(* #,##0_);_(* \(#,##0\);_(* "-"??_);_(@_)</c:formatCode>
                <c:ptCount val="24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Summary!$A$80:$A$103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</c:strCache>
            </c:strRef>
          </c:cat>
          <c:val>
            <c:numRef>
              <c:f>Summary!$B$80:$B$103</c:f>
              <c:numCache>
                <c:formatCode>_(* #,##0_);_(* \(#,##0\);_(* "-"??_);_(@_)</c:formatCode>
                <c:ptCount val="24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Summary!$A$107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Summary!$A$109:$A$132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</c:strCache>
            </c:strRef>
          </c:cat>
          <c:val>
            <c:numRef>
              <c:f>Summary!$C$109:$C$132</c:f>
              <c:numCache>
                <c:formatCode>_(* #,##0_);_(* \(#,##0\);_(* "-"??_);_(@_)</c:formatCode>
                <c:ptCount val="24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Summary!$A$109:$A$132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</c:strCache>
            </c:strRef>
          </c:cat>
          <c:val>
            <c:numRef>
              <c:f>Summary!$B$109:$B$132</c:f>
              <c:numCache>
                <c:formatCode>_(* #,##0_);_(* \(#,##0\);_(* "-"??_);_(@_)</c:formatCode>
                <c:ptCount val="24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Summary!$A$136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Summary!$A$138:$A$161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</c:strCache>
            </c:strRef>
          </c:cat>
          <c:val>
            <c:numRef>
              <c:f>Summary!$C$138:$C$161</c:f>
              <c:numCache>
                <c:formatCode>_(* #,##0_);_(* \(#,##0\);_(* "-"??_);_(@_)</c:formatCode>
                <c:ptCount val="24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Summary!$A$138:$A$161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</c:strCache>
            </c:strRef>
          </c:cat>
          <c:val>
            <c:numRef>
              <c:f>Summary!$B$138:$B$161</c:f>
              <c:numCache>
                <c:formatCode>_(* #,##0_);_(* \(#,##0\);_(* "-"??_);_(@_)</c:formatCode>
                <c:ptCount val="24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6907.78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74</xdr:col>
      <xdr:colOff>31750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22</xdr:col>
      <xdr:colOff>330200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22</xdr:col>
      <xdr:colOff>304800</xdr:colOff>
      <xdr:row>15</xdr:row>
      <xdr:rowOff>129440</xdr:rowOff>
    </xdr:from>
    <xdr:to>
      <xdr:col>51</xdr:col>
      <xdr:colOff>508000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51</xdr:col>
      <xdr:colOff>501650</xdr:colOff>
      <xdr:row>15</xdr:row>
      <xdr:rowOff>134096</xdr:rowOff>
    </xdr:from>
    <xdr:to>
      <xdr:col>74</xdr:col>
      <xdr:colOff>0</xdr:colOff>
      <xdr:row>27</xdr:row>
      <xdr:rowOff>3173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V161"/>
  <sheetViews>
    <sheetView tabSelected="1" view="pageBreakPreview" topLeftCell="AC1" zoomScale="75" zoomScaleNormal="90" zoomScaleSheetLayoutView="75" workbookViewId="0">
      <selection activeCell="BG40" sqref="BG40"/>
    </sheetView>
  </sheetViews>
  <sheetFormatPr defaultRowHeight="14.25" x14ac:dyDescent="0.45"/>
  <cols>
    <col min="1" max="1" width="12.86328125" customWidth="1"/>
    <col min="2" max="2" width="25" customWidth="1"/>
    <col min="3" max="3" width="18.332031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</cols>
  <sheetData>
    <row r="1" spans="1:68" ht="112.5" customHeight="1" x14ac:dyDescent="2.2000000000000002">
      <c r="A1" s="44"/>
      <c r="B1" s="81" t="s">
        <v>71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" customFormat="1" ht="23.25" x14ac:dyDescent="0.45">
      <c r="A2" s="27"/>
      <c r="B2" s="66" t="s">
        <v>38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74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74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74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74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74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74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74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74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74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74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74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74" ht="15.4" customHeight="1" x14ac:dyDescent="0.45">
      <c r="A28" s="26"/>
      <c r="B28" s="84" t="s">
        <v>11</v>
      </c>
      <c r="C28" s="84"/>
      <c r="D28" s="63">
        <v>43881</v>
      </c>
      <c r="E28" s="63"/>
      <c r="F28" s="46"/>
      <c r="G28" s="63">
        <v>43910</v>
      </c>
      <c r="H28" s="63"/>
      <c r="I28" s="53"/>
      <c r="J28" s="63">
        <v>43941</v>
      </c>
      <c r="K28" s="63"/>
      <c r="L28" s="53"/>
      <c r="M28" s="63">
        <v>43971</v>
      </c>
      <c r="N28" s="63"/>
      <c r="O28" s="53"/>
      <c r="P28" s="63">
        <v>44002</v>
      </c>
      <c r="Q28" s="63"/>
      <c r="R28" s="53"/>
      <c r="S28" s="63">
        <v>44032</v>
      </c>
      <c r="T28" s="63"/>
      <c r="U28" s="53"/>
      <c r="V28" s="63">
        <v>44063</v>
      </c>
      <c r="W28" s="63"/>
      <c r="X28" s="54"/>
      <c r="Y28" s="63">
        <v>44094</v>
      </c>
      <c r="Z28" s="63"/>
      <c r="AA28" s="54"/>
      <c r="AB28" s="63">
        <v>44124</v>
      </c>
      <c r="AC28" s="63"/>
      <c r="AD28" s="54"/>
      <c r="AE28" s="63">
        <v>44155</v>
      </c>
      <c r="AF28" s="63"/>
      <c r="AG28" s="54"/>
      <c r="AH28" s="63">
        <v>44185</v>
      </c>
      <c r="AI28" s="63"/>
      <c r="AJ28" s="54"/>
      <c r="AK28" s="63">
        <v>44216</v>
      </c>
      <c r="AL28" s="63"/>
      <c r="AM28" s="55"/>
      <c r="AN28" s="63">
        <v>44248</v>
      </c>
      <c r="AO28" s="63"/>
      <c r="AP28" s="55"/>
      <c r="AQ28" s="63">
        <v>44276</v>
      </c>
      <c r="AR28" s="63"/>
      <c r="AS28" s="55"/>
      <c r="AT28" s="63">
        <v>44307</v>
      </c>
      <c r="AU28" s="63"/>
      <c r="AV28" s="10"/>
      <c r="AW28" s="63" t="s">
        <v>50</v>
      </c>
      <c r="AX28" s="63"/>
      <c r="AY28" s="10"/>
      <c r="AZ28" s="63" t="s">
        <v>53</v>
      </c>
      <c r="BA28" s="63"/>
      <c r="BB28" s="10"/>
      <c r="BC28" s="63" t="s">
        <v>55</v>
      </c>
      <c r="BD28" s="63"/>
      <c r="BE28" s="10"/>
      <c r="BF28" s="63" t="s">
        <v>57</v>
      </c>
      <c r="BG28" s="63"/>
      <c r="BH28" s="56"/>
      <c r="BI28" s="63" t="s">
        <v>58</v>
      </c>
      <c r="BJ28" s="63"/>
      <c r="BK28" s="56"/>
      <c r="BL28" s="63" t="s">
        <v>61</v>
      </c>
      <c r="BM28" s="63"/>
      <c r="BN28" s="56"/>
      <c r="BO28" s="63" t="s">
        <v>65</v>
      </c>
      <c r="BP28" s="63"/>
      <c r="BQ28" s="56"/>
      <c r="BR28" s="63" t="s">
        <v>66</v>
      </c>
      <c r="BS28" s="63"/>
      <c r="BT28" s="56"/>
      <c r="BU28" s="63" t="s">
        <v>73</v>
      </c>
      <c r="BV28" s="63"/>
    </row>
    <row r="29" spans="1:74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72</v>
      </c>
    </row>
    <row r="30" spans="1:74" x14ac:dyDescent="0.45">
      <c r="A30" s="26"/>
      <c r="B30" s="82" t="str">
        <f>A78</f>
        <v>Residential Demand (Kgal)</v>
      </c>
      <c r="C30" s="83"/>
      <c r="D30" s="13">
        <f>C80</f>
        <v>111009.96192</v>
      </c>
      <c r="E30" s="12">
        <f>B80</f>
        <v>104204.22408000001</v>
      </c>
      <c r="G30" s="13">
        <f>C81</f>
        <v>123525.13140000001</v>
      </c>
      <c r="H30" s="12">
        <f>B81</f>
        <v>116687.49136</v>
      </c>
      <c r="J30" s="13">
        <f>C82</f>
        <v>113258.78652000001</v>
      </c>
      <c r="K30" s="12">
        <f>B82</f>
        <v>109598.96464000001</v>
      </c>
      <c r="M30" s="13">
        <f>C83</f>
        <v>107128.05136</v>
      </c>
      <c r="N30" s="12">
        <f>B83</f>
        <v>109656.01460000001</v>
      </c>
      <c r="O30" s="56"/>
      <c r="P30" s="13">
        <f>C84</f>
        <v>144930.45292000001</v>
      </c>
      <c r="Q30" s="12">
        <f>B84</f>
        <v>154696.23620000001</v>
      </c>
      <c r="R30" s="56"/>
      <c r="S30" s="13">
        <f>C85</f>
        <v>151028.01428</v>
      </c>
      <c r="T30" s="12">
        <f>B85</f>
        <v>159889.35336000001</v>
      </c>
      <c r="V30" s="13">
        <f>C86</f>
        <v>143816.33684</v>
      </c>
      <c r="W30" s="12">
        <f>B86</f>
        <v>160013.98512</v>
      </c>
      <c r="X30" s="10"/>
      <c r="Y30" s="13">
        <f>C87</f>
        <v>260607.45612000002</v>
      </c>
      <c r="Z30" s="12">
        <f>B87</f>
        <v>337995.64084000001</v>
      </c>
      <c r="AA30" s="10"/>
      <c r="AB30" s="13">
        <f>C88</f>
        <v>173601.36772000001</v>
      </c>
      <c r="AC30" s="12">
        <f>B88</f>
        <v>243049.08364000003</v>
      </c>
      <c r="AD30" s="10"/>
      <c r="AE30" s="13">
        <f>C89</f>
        <v>131198.83348</v>
      </c>
      <c r="AF30" s="12">
        <f>B89</f>
        <v>162175.56299999999</v>
      </c>
      <c r="AG30" s="10"/>
      <c r="AH30" s="13">
        <f>C90</f>
        <v>170629.38420000003</v>
      </c>
      <c r="AI30" s="12">
        <f>B90</f>
        <v>207737.90356000001</v>
      </c>
      <c r="AJ30" s="10"/>
      <c r="AK30" s="13">
        <f>C91</f>
        <v>117899.62536000001</v>
      </c>
      <c r="AL30" s="12">
        <f>B91</f>
        <v>124779.79668000001</v>
      </c>
      <c r="AM30" s="58"/>
      <c r="AN30" s="13">
        <f>C92</f>
        <v>104204.22408000001</v>
      </c>
      <c r="AO30" s="12">
        <f>B92</f>
        <v>124538.23756000001</v>
      </c>
      <c r="AP30" s="58"/>
      <c r="AQ30" s="13">
        <f>C93</f>
        <v>116687.49136</v>
      </c>
      <c r="AR30" s="12">
        <f>B93</f>
        <v>144510.13676000002</v>
      </c>
      <c r="AS30" s="58"/>
      <c r="AT30" s="13">
        <f>C94</f>
        <v>109598.96464000001</v>
      </c>
      <c r="AU30" s="12">
        <f>B94</f>
        <v>95313.825200000007</v>
      </c>
      <c r="AV30" s="58"/>
      <c r="AW30" s="13">
        <f>C95</f>
        <v>109656.01460000001</v>
      </c>
      <c r="AX30" s="12">
        <f>B95</f>
        <v>106271.913</v>
      </c>
      <c r="AY30" s="10"/>
      <c r="AZ30" s="13">
        <f>C96</f>
        <v>154696.23620000001</v>
      </c>
      <c r="BA30" s="12">
        <f>B96</f>
        <v>134556.17164000002</v>
      </c>
      <c r="BB30" s="10"/>
      <c r="BC30" s="13">
        <f>C97</f>
        <v>159889.35336000001</v>
      </c>
      <c r="BD30" s="12">
        <f>B97</f>
        <v>142779.00296000001</v>
      </c>
      <c r="BE30" s="10"/>
      <c r="BF30" s="13">
        <f>C98</f>
        <v>160013.98512</v>
      </c>
      <c r="BG30" s="12">
        <f>B98</f>
        <v>196888.23088000002</v>
      </c>
      <c r="BH30" s="56"/>
      <c r="BI30" s="13">
        <f>C99</f>
        <v>337995.64084000001</v>
      </c>
      <c r="BJ30" s="12">
        <f>B99</f>
        <v>364911.47836000001</v>
      </c>
      <c r="BK30" s="56"/>
      <c r="BL30" s="13">
        <f>C100</f>
        <v>243049.08364000003</v>
      </c>
      <c r="BM30" s="12">
        <f>B100</f>
        <v>137121.96872</v>
      </c>
      <c r="BN30" s="56"/>
      <c r="BO30" s="13">
        <f>C101</f>
        <v>162175.56299999999</v>
      </c>
      <c r="BP30" s="12">
        <f>B101</f>
        <v>182996.96580000001</v>
      </c>
      <c r="BQ30" s="56"/>
      <c r="BR30" s="13">
        <f>C102</f>
        <v>207737.90356000001</v>
      </c>
      <c r="BS30" s="12">
        <f>B102</f>
        <v>195285.92512</v>
      </c>
      <c r="BT30" s="56"/>
      <c r="BU30" s="13">
        <f>C103</f>
        <v>124779.79668000001</v>
      </c>
      <c r="BV30" s="12">
        <f>B103</f>
        <v>125449.09212</v>
      </c>
    </row>
    <row r="31" spans="1:74" x14ac:dyDescent="0.45">
      <c r="A31" s="26"/>
      <c r="B31" s="82" t="str">
        <f>A107</f>
        <v>Non-Residential Demand (Kgal)</v>
      </c>
      <c r="C31" s="83"/>
      <c r="D31" s="13">
        <f>C109</f>
        <v>24891.70464</v>
      </c>
      <c r="E31" s="12">
        <f>B109</f>
        <v>27184.287240000001</v>
      </c>
      <c r="G31" s="13">
        <f>C110</f>
        <v>42416.79552</v>
      </c>
      <c r="H31" s="12">
        <f>B110</f>
        <v>52556.783840000004</v>
      </c>
      <c r="J31" s="13">
        <f>C111</f>
        <v>33427.880640000003</v>
      </c>
      <c r="K31" s="12">
        <f>B111</f>
        <v>30008.585640000001</v>
      </c>
      <c r="M31" s="13">
        <f>C112</f>
        <v>26254.44844</v>
      </c>
      <c r="N31" s="12">
        <f>B112</f>
        <v>21459.484200000003</v>
      </c>
      <c r="O31" s="56"/>
      <c r="P31" s="13">
        <f>C113</f>
        <v>33248.873200000002</v>
      </c>
      <c r="Q31" s="12">
        <f>B113</f>
        <v>47687.401080000003</v>
      </c>
      <c r="R31" s="56"/>
      <c r="S31" s="13">
        <f>C114</f>
        <v>42679.937520000007</v>
      </c>
      <c r="T31" s="12">
        <f>B114</f>
        <v>33702.69584</v>
      </c>
      <c r="V31" s="13">
        <f>C115</f>
        <v>34036.498319999999</v>
      </c>
      <c r="W31" s="12">
        <f>B115</f>
        <v>30630.764560000003</v>
      </c>
      <c r="X31" s="10"/>
      <c r="Y31" s="13">
        <f>C116</f>
        <v>86367.775120000006</v>
      </c>
      <c r="Z31" s="12">
        <f>B116</f>
        <v>87939.966400000005</v>
      </c>
      <c r="AA31" s="10"/>
      <c r="AB31" s="13">
        <f>C117</f>
        <v>49561.754440000004</v>
      </c>
      <c r="AC31" s="12">
        <f>B117</f>
        <v>51017.646679999998</v>
      </c>
      <c r="AD31" s="10"/>
      <c r="AE31" s="13">
        <f>C118</f>
        <v>32261.419520000003</v>
      </c>
      <c r="AF31" s="12">
        <f>B118</f>
        <v>38090.246920000005</v>
      </c>
      <c r="AG31" s="10"/>
      <c r="AH31" s="13">
        <f>C119</f>
        <v>66164.871080000012</v>
      </c>
      <c r="AI31" s="12">
        <f>B119</f>
        <v>72201.814520000014</v>
      </c>
      <c r="AJ31" s="10"/>
      <c r="AK31" s="13">
        <f>C120</f>
        <v>38851.995160000006</v>
      </c>
      <c r="AL31" s="12">
        <f>B120</f>
        <v>32645.300600000002</v>
      </c>
      <c r="AM31" s="58"/>
      <c r="AN31" s="13">
        <f>C121</f>
        <v>27184.287240000001</v>
      </c>
      <c r="AO31" s="12">
        <f>B121</f>
        <v>32987.652720000006</v>
      </c>
      <c r="AP31" s="58"/>
      <c r="AQ31" s="13">
        <f>C122</f>
        <v>52556.783840000004</v>
      </c>
      <c r="AR31" s="12">
        <f>B122</f>
        <v>37296.185080000003</v>
      </c>
      <c r="AS31" s="58"/>
      <c r="AT31" s="13">
        <f>C123</f>
        <v>30008.585640000001</v>
      </c>
      <c r="AU31" s="12">
        <f>B123</f>
        <v>52983.592640000003</v>
      </c>
      <c r="AV31" s="58"/>
      <c r="AW31" s="13">
        <f>C124</f>
        <v>21459.484200000003</v>
      </c>
      <c r="AX31" s="12">
        <f>B124</f>
        <v>30657.737440000001</v>
      </c>
      <c r="AY31" s="10"/>
      <c r="AZ31" s="13">
        <f>C125</f>
        <v>47687.401080000003</v>
      </c>
      <c r="BA31" s="12">
        <f>B125</f>
        <v>25485.257600000001</v>
      </c>
      <c r="BB31" s="10"/>
      <c r="BC31" s="13">
        <f>C126</f>
        <v>33702.69584</v>
      </c>
      <c r="BD31" s="12">
        <f>B126</f>
        <v>43493.567040000002</v>
      </c>
      <c r="BE31" s="10"/>
      <c r="BF31" s="13">
        <f>C127</f>
        <v>30630.764560000003</v>
      </c>
      <c r="BG31" s="12">
        <f>B127</f>
        <v>53305.831040000005</v>
      </c>
      <c r="BH31" s="56"/>
      <c r="BI31" s="13">
        <f>C128</f>
        <v>87939.966400000005</v>
      </c>
      <c r="BJ31" s="12">
        <f>B128</f>
        <v>93442.493760000012</v>
      </c>
      <c r="BK31" s="56"/>
      <c r="BL31" s="13">
        <f>C129</f>
        <v>51017.646679999998</v>
      </c>
      <c r="BM31" s="12">
        <f>B129</f>
        <v>45586.979679999997</v>
      </c>
      <c r="BN31" s="56"/>
      <c r="BO31" s="13">
        <f>C130</f>
        <v>38090.246920000005</v>
      </c>
      <c r="BP31" s="12">
        <f>B130</f>
        <v>41019.482240000005</v>
      </c>
      <c r="BQ31" s="56"/>
      <c r="BR31" s="13">
        <f>C131</f>
        <v>72201.814520000014</v>
      </c>
      <c r="BS31" s="12">
        <f>B131</f>
        <v>55350.474080000007</v>
      </c>
      <c r="BT31" s="56"/>
      <c r="BU31" s="13">
        <f>C132</f>
        <v>32645.300600000002</v>
      </c>
      <c r="BV31" s="12">
        <f>B132</f>
        <v>28832.602480000001</v>
      </c>
    </row>
    <row r="32" spans="1:74" x14ac:dyDescent="0.45">
      <c r="A32" s="26"/>
      <c r="B32" s="82" t="str">
        <f>A136</f>
        <v>Wholesale Demand (Kgal)</v>
      </c>
      <c r="C32" s="83"/>
      <c r="D32" s="13">
        <f>C138</f>
        <v>0</v>
      </c>
      <c r="E32" s="12">
        <f>B138</f>
        <v>0</v>
      </c>
      <c r="G32" s="13">
        <f>C139</f>
        <v>14013.78</v>
      </c>
      <c r="H32" s="12">
        <f>B139</f>
        <v>21965.02</v>
      </c>
      <c r="J32" s="13">
        <f>C140</f>
        <v>0</v>
      </c>
      <c r="K32" s="12">
        <f>B140</f>
        <v>0</v>
      </c>
      <c r="M32" s="13">
        <f>C141</f>
        <v>0</v>
      </c>
      <c r="N32" s="12">
        <f>B141</f>
        <v>0</v>
      </c>
      <c r="O32" s="56"/>
      <c r="P32" s="13">
        <f>C142</f>
        <v>30443.599999999999</v>
      </c>
      <c r="Q32" s="12">
        <f>B142</f>
        <v>27331</v>
      </c>
      <c r="R32" s="56"/>
      <c r="S32" s="13">
        <f>C143</f>
        <v>0</v>
      </c>
      <c r="T32" s="12">
        <f>B143</f>
        <v>0</v>
      </c>
      <c r="V32" s="13">
        <f>C144</f>
        <v>0</v>
      </c>
      <c r="W32" s="12">
        <f>B144</f>
        <v>0</v>
      </c>
      <c r="X32" s="10"/>
      <c r="Y32" s="13">
        <f>C145</f>
        <v>38376.14</v>
      </c>
      <c r="Z32" s="12">
        <f>B145</f>
        <v>50400.24</v>
      </c>
      <c r="AA32" s="10"/>
      <c r="AB32" s="13">
        <f>C146</f>
        <v>0</v>
      </c>
      <c r="AC32" s="12">
        <f>B146</f>
        <v>0</v>
      </c>
      <c r="AD32" s="10"/>
      <c r="AE32" s="13">
        <f>C147</f>
        <v>0</v>
      </c>
      <c r="AF32" s="12">
        <f>B147</f>
        <v>0</v>
      </c>
      <c r="AG32" s="10"/>
      <c r="AH32" s="13">
        <f>C148</f>
        <v>24784.98</v>
      </c>
      <c r="AI32" s="12">
        <f>B148</f>
        <v>30611.9</v>
      </c>
      <c r="AJ32" s="10"/>
      <c r="AK32" s="13">
        <f>C149</f>
        <v>0</v>
      </c>
      <c r="AL32" s="12">
        <f>B149</f>
        <v>0</v>
      </c>
      <c r="AM32" s="58"/>
      <c r="AN32" s="13">
        <f>C150</f>
        <v>0</v>
      </c>
      <c r="AO32" s="12">
        <f>B150</f>
        <v>0</v>
      </c>
      <c r="AP32" s="58"/>
      <c r="AQ32" s="13">
        <f>C151</f>
        <v>21965.02</v>
      </c>
      <c r="AR32" s="13">
        <f>B151</f>
        <v>30196.76</v>
      </c>
      <c r="AS32" s="60"/>
      <c r="AT32" s="13">
        <f>C152</f>
        <v>0</v>
      </c>
      <c r="AU32" s="13">
        <f>B152</f>
        <v>0</v>
      </c>
      <c r="AV32" s="60"/>
      <c r="AW32" s="13">
        <f>C153</f>
        <v>0</v>
      </c>
      <c r="AX32" s="13">
        <f>B153</f>
        <v>0</v>
      </c>
      <c r="AY32" s="10"/>
      <c r="AZ32" s="13">
        <f>C154</f>
        <v>27331</v>
      </c>
      <c r="BA32" s="13">
        <f>B154</f>
        <v>27993.9</v>
      </c>
      <c r="BB32" s="10"/>
      <c r="BC32" s="13">
        <f>C155</f>
        <v>0</v>
      </c>
      <c r="BD32" s="13">
        <f>B155</f>
        <v>0</v>
      </c>
      <c r="BE32" s="10"/>
      <c r="BF32" s="13">
        <f>C156</f>
        <v>0</v>
      </c>
      <c r="BG32" s="13">
        <f>B156</f>
        <v>11056.179</v>
      </c>
      <c r="BH32" s="56"/>
      <c r="BI32" s="13">
        <f>C157</f>
        <v>50400.24</v>
      </c>
      <c r="BJ32" s="13">
        <f>B157</f>
        <v>16202.763000000001</v>
      </c>
      <c r="BK32" s="56"/>
      <c r="BL32" s="13">
        <f>C158</f>
        <v>0</v>
      </c>
      <c r="BM32" s="13">
        <f>B158</f>
        <v>9585.6200000000008</v>
      </c>
      <c r="BN32" s="56"/>
      <c r="BO32" s="13">
        <f>C159</f>
        <v>0</v>
      </c>
      <c r="BP32" s="13">
        <f>B159</f>
        <v>6754.44</v>
      </c>
      <c r="BQ32" s="56"/>
      <c r="BR32" s="13">
        <f>C160</f>
        <v>30611.9</v>
      </c>
      <c r="BS32" s="13">
        <f>B160</f>
        <v>7547.32</v>
      </c>
      <c r="BT32" s="56"/>
      <c r="BU32" s="13">
        <f>C161</f>
        <v>0</v>
      </c>
      <c r="BV32" s="13">
        <f>B161</f>
        <v>6907.78</v>
      </c>
    </row>
    <row r="33" spans="1:74" x14ac:dyDescent="0.45">
      <c r="A33" s="26"/>
      <c r="B33" s="82" t="str">
        <f>"Total Demand ("&amp;'Demand Input'!$C$8&amp;")"</f>
        <v>Total Demand (Kgal)</v>
      </c>
      <c r="C33" s="83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161189.47459999999</v>
      </c>
    </row>
    <row r="34" spans="1:74" x14ac:dyDescent="0.45">
      <c r="A34" s="26"/>
      <c r="B34" s="82" t="s">
        <v>5</v>
      </c>
      <c r="C34" s="83"/>
      <c r="D34" s="67">
        <f>E33/D33-1</f>
        <v>-3.3208976418309444E-2</v>
      </c>
      <c r="E34" s="67"/>
      <c r="F34" s="17"/>
      <c r="G34" s="67">
        <f>H33/G33-1</f>
        <v>6.2535323122610453E-2</v>
      </c>
      <c r="H34" s="67"/>
      <c r="I34" s="17"/>
      <c r="J34" s="67">
        <f>K33/J33-1</f>
        <v>-4.8260124911546298E-2</v>
      </c>
      <c r="K34" s="67"/>
      <c r="L34" s="17"/>
      <c r="M34" s="67">
        <f>N33/M33-1</f>
        <v>-1.6996240161934573E-2</v>
      </c>
      <c r="N34" s="67"/>
      <c r="O34" s="17"/>
      <c r="P34" s="67">
        <f>Q33/P33-1</f>
        <v>0.10109968042471063</v>
      </c>
      <c r="Q34" s="67"/>
      <c r="R34" s="17"/>
      <c r="S34" s="67">
        <f>T33/S33-1</f>
        <v>-5.9833682057441884E-4</v>
      </c>
      <c r="T34" s="67"/>
      <c r="U34" s="17"/>
      <c r="V34" s="67">
        <f>W33/V33-1</f>
        <v>7.1924152957652421E-2</v>
      </c>
      <c r="W34" s="67"/>
      <c r="X34" s="10"/>
      <c r="Y34" s="67">
        <f>Z33/Y33-1</f>
        <v>0.23610782986765111</v>
      </c>
      <c r="Z34" s="67"/>
      <c r="AA34" s="10"/>
      <c r="AB34" s="67">
        <f>AC33/AB33-1</f>
        <v>0.31772099025019296</v>
      </c>
      <c r="AC34" s="67"/>
      <c r="AD34" s="10"/>
      <c r="AE34" s="67">
        <f>AF33/AE33-1</f>
        <v>0.22516517773895783</v>
      </c>
      <c r="AF34" s="67"/>
      <c r="AG34" s="10"/>
      <c r="AH34" s="67">
        <f>AI33/AH33-1</f>
        <v>0.18721815876393588</v>
      </c>
      <c r="AI34" s="67"/>
      <c r="AJ34" s="10"/>
      <c r="AK34" s="64">
        <f>AL33/AK33-1</f>
        <v>4.2964580383020312E-3</v>
      </c>
      <c r="AL34" s="65"/>
      <c r="AM34" s="59"/>
      <c r="AN34" s="64">
        <f>AO33/AN33-1</f>
        <v>0.19893199715416343</v>
      </c>
      <c r="AO34" s="65"/>
      <c r="AP34" s="59"/>
      <c r="AQ34" s="64">
        <f>AR33/AQ33-1</f>
        <v>0.10874882739487246</v>
      </c>
      <c r="AR34" s="65"/>
      <c r="AS34" s="59"/>
      <c r="AT34" s="64">
        <f>AU33/AT33-1</f>
        <v>6.2244968431660164E-2</v>
      </c>
      <c r="AU34" s="65"/>
      <c r="AV34" s="59"/>
      <c r="AW34" s="64">
        <f>AX33/AW33-1</f>
        <v>4.4343740390819342E-2</v>
      </c>
      <c r="AX34" s="65"/>
      <c r="AY34" s="10"/>
      <c r="AZ34" s="64">
        <f>BA33/AZ33-1</f>
        <v>-0.18143949612229948</v>
      </c>
      <c r="BA34" s="65"/>
      <c r="BB34" s="10"/>
      <c r="BC34" s="64">
        <f>BD33/BC33-1</f>
        <v>-3.7808780010579079E-2</v>
      </c>
      <c r="BD34" s="65"/>
      <c r="BE34" s="10"/>
      <c r="BF34" s="64">
        <f>BG33/BF33-1</f>
        <v>0.37035109206265759</v>
      </c>
      <c r="BG34" s="65"/>
      <c r="BH34" s="56"/>
      <c r="BI34" s="64">
        <f>BJ33/BI33-1</f>
        <v>-3.7349952356274807E-3</v>
      </c>
      <c r="BJ34" s="65"/>
      <c r="BK34" s="56"/>
      <c r="BL34" s="64">
        <f>BM33/BL33-1</f>
        <v>-0.34608526374014748</v>
      </c>
      <c r="BM34" s="65"/>
      <c r="BN34" s="56"/>
      <c r="BO34" s="64">
        <f>BP33/BO33-1</f>
        <v>0.1523229458497477</v>
      </c>
      <c r="BP34" s="65"/>
      <c r="BQ34" s="56"/>
      <c r="BR34" s="64">
        <f>BS33/BR33-1</f>
        <v>-0.16862864603239558</v>
      </c>
      <c r="BS34" s="65"/>
      <c r="BT34" s="56"/>
      <c r="BU34" s="64">
        <f>BV33/BU33-1</f>
        <v>2.3912180364129343E-2</v>
      </c>
      <c r="BV34" s="65"/>
    </row>
    <row r="35" spans="1:74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</row>
    <row r="36" spans="1:74" x14ac:dyDescent="0.45">
      <c r="A36" s="26"/>
      <c r="B36" s="69" t="s">
        <v>41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</row>
    <row r="37" spans="1:74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74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74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74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74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74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74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74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74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74" s="8" customFormat="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0"/>
      <c r="Y46" s="26"/>
      <c r="Z46" s="26"/>
      <c r="AA46" s="10"/>
      <c r="AB46" s="26"/>
      <c r="AC46" s="26"/>
      <c r="AD46" s="10"/>
      <c r="AE46" s="26"/>
      <c r="AF46" s="26"/>
      <c r="AG46" s="10"/>
      <c r="AH46" s="26"/>
      <c r="AI46" s="26"/>
      <c r="AJ46" s="10"/>
      <c r="AK46" s="26"/>
      <c r="AL46" s="26"/>
      <c r="AM46" s="10"/>
      <c r="AN46" s="26"/>
      <c r="AO46" s="26"/>
      <c r="AP46" s="10"/>
      <c r="AQ46" s="26"/>
      <c r="AR46" s="26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74" s="8" customFormat="1" x14ac:dyDescent="0.45"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74" s="8" customFormat="1" x14ac:dyDescent="0.45">
      <c r="A48" s="68" t="s">
        <v>12</v>
      </c>
      <c r="B48" s="68"/>
      <c r="C48" s="68"/>
      <c r="D48" s="68"/>
      <c r="E48" s="68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s="8" customFormat="1" x14ac:dyDescent="0.45">
      <c r="A49" s="22"/>
      <c r="B49" s="22"/>
      <c r="C49" s="22"/>
      <c r="D49" s="22"/>
      <c r="E49" s="22"/>
      <c r="X49" s="56"/>
      <c r="Z49" s="28"/>
      <c r="AA49" s="56"/>
      <c r="AB49" s="28"/>
      <c r="AC49" s="28"/>
      <c r="AD49" s="56"/>
      <c r="AE49" s="28"/>
      <c r="AG49" s="56"/>
      <c r="AJ49" s="56"/>
      <c r="AM49" s="56"/>
      <c r="AP49" s="56"/>
      <c r="AS49" s="56"/>
    </row>
    <row r="50" spans="1:45" x14ac:dyDescent="0.45">
      <c r="A50" s="6" t="str">
        <f>"Water Produced ("&amp;'Demand Input'!$C$9&amp;")"</f>
        <v>Water Produced (MG)</v>
      </c>
      <c r="Z50" s="28"/>
      <c r="AB50" s="28"/>
      <c r="AC50" s="28"/>
      <c r="AE50" s="28"/>
    </row>
    <row r="51" spans="1:45" ht="28.5" x14ac:dyDescent="0.45">
      <c r="A51" s="1" t="s">
        <v>0</v>
      </c>
      <c r="B51" s="2" t="s">
        <v>68</v>
      </c>
      <c r="C51" s="2" t="s">
        <v>70</v>
      </c>
      <c r="D51" t="s">
        <v>4</v>
      </c>
      <c r="Z51" s="28"/>
      <c r="AB51" s="28"/>
      <c r="AC51" s="28"/>
      <c r="AE51" s="28"/>
    </row>
    <row r="52" spans="1:45" x14ac:dyDescent="0.45">
      <c r="A52" s="51">
        <v>43862</v>
      </c>
      <c r="B52" s="21">
        <f>'Demand Input'!F47</f>
        <v>167.53200000000001</v>
      </c>
      <c r="C52" s="21">
        <f>'Demand Input'!D47</f>
        <v>173.84700000000001</v>
      </c>
      <c r="D52" s="4">
        <f t="shared" ref="D52:D59" si="12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43891</v>
      </c>
      <c r="B53" s="21">
        <f>'Demand Input'!F48</f>
        <v>190.30600000000001</v>
      </c>
      <c r="C53" s="21">
        <f>'Demand Input'!D48</f>
        <v>195.333</v>
      </c>
      <c r="D53" s="4">
        <f t="shared" si="12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43922</v>
      </c>
      <c r="B54" s="21">
        <f>'Demand Input'!F49</f>
        <v>178.22</v>
      </c>
      <c r="C54" s="21">
        <f>'Demand Input'!D49</f>
        <v>193.55099999999999</v>
      </c>
      <c r="D54" s="4">
        <f t="shared" si="12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43952</v>
      </c>
      <c r="B55" s="21">
        <f>'Demand Input'!F50</f>
        <v>240.625</v>
      </c>
      <c r="C55" s="21">
        <f>'Demand Input'!D50</f>
        <v>228.09100000000001</v>
      </c>
      <c r="D55" s="4">
        <f t="shared" si="12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43983</v>
      </c>
      <c r="B56" s="21">
        <f>'Demand Input'!F51</f>
        <v>348.57</v>
      </c>
      <c r="C56" s="21">
        <f>'Demand Input'!D51</f>
        <v>257.89999999999998</v>
      </c>
      <c r="D56" s="4">
        <f t="shared" si="12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44013</v>
      </c>
      <c r="B57" s="21">
        <f>'Demand Input'!F52</f>
        <v>381.34</v>
      </c>
      <c r="C57" s="21">
        <f>'Demand Input'!D52</f>
        <v>333.37</v>
      </c>
      <c r="D57" s="4">
        <f t="shared" si="12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1">
        <v>44044</v>
      </c>
      <c r="B58" s="21">
        <f>'Demand Input'!F53</f>
        <v>370.12</v>
      </c>
      <c r="C58" s="21">
        <f>'Demand Input'!D53</f>
        <v>323.49</v>
      </c>
      <c r="D58" s="4">
        <f t="shared" si="12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1">
        <v>44075</v>
      </c>
      <c r="B59" s="21">
        <f>'Demand Input'!F54</f>
        <v>320.39</v>
      </c>
      <c r="C59" s="21">
        <f>'Demand Input'!D54</f>
        <v>282.52999999999997</v>
      </c>
      <c r="D59" s="4">
        <f t="shared" si="12"/>
        <v>1.1340034686581957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44105</v>
      </c>
      <c r="B60" s="21">
        <f>'Demand Input'!F55</f>
        <v>233.34</v>
      </c>
      <c r="C60" s="21">
        <f>'Demand Input'!D55</f>
        <v>208.72</v>
      </c>
      <c r="D60" s="4">
        <f t="shared" ref="D60:D62" si="13">B60/C60</f>
        <v>1.1179570716749714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44136</v>
      </c>
      <c r="B61" s="21">
        <f>'Demand Input'!F56</f>
        <v>187.14</v>
      </c>
      <c r="C61" s="21">
        <f>'Demand Input'!D56</f>
        <v>193.92</v>
      </c>
      <c r="D61" s="4">
        <f t="shared" si="13"/>
        <v>0.96503712871287128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44166</v>
      </c>
      <c r="B62" s="21">
        <f>'Demand Input'!F57</f>
        <v>182.02</v>
      </c>
      <c r="C62" s="21">
        <f>'Demand Input'!D57</f>
        <v>188.86</v>
      </c>
      <c r="D62" s="4">
        <f t="shared" si="13"/>
        <v>0.96378269617706236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44197</v>
      </c>
      <c r="B63" s="21">
        <f>'Demand Input'!F58</f>
        <v>189.96</v>
      </c>
      <c r="C63" s="21">
        <f>'Demand Input'!D58</f>
        <v>189.94</v>
      </c>
      <c r="D63" s="4">
        <f t="shared" ref="D63:D64" si="14">B63/C63</f>
        <v>1.0001052964093924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44228</v>
      </c>
      <c r="B64" s="21">
        <f>'Demand Input'!F59</f>
        <v>178.97</v>
      </c>
      <c r="C64" s="21">
        <f>'Demand Input'!D59</f>
        <v>173.75</v>
      </c>
      <c r="D64" s="4">
        <f t="shared" si="14"/>
        <v>1.0300431654676259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44256</v>
      </c>
      <c r="B65" s="21">
        <f>'Demand Input'!F60</f>
        <v>195.96</v>
      </c>
      <c r="C65" s="21">
        <f>'Demand Input'!D60</f>
        <v>190.77</v>
      </c>
      <c r="D65" s="4">
        <f t="shared" ref="D65" si="15">B65/C65</f>
        <v>1.0272055354615506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51">
        <v>44287</v>
      </c>
      <c r="B66" s="21">
        <f>'Demand Input'!F61</f>
        <v>203.05</v>
      </c>
      <c r="C66" s="21">
        <f>'Demand Input'!D61</f>
        <v>184.23</v>
      </c>
      <c r="D66" s="4">
        <f t="shared" ref="D66:D68" si="16">B66/C66</f>
        <v>1.1021549150518375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48</v>
      </c>
      <c r="B67" s="21">
        <f>'Demand Input'!F62</f>
        <v>280.19</v>
      </c>
      <c r="C67" s="21">
        <f>'Demand Input'!D62</f>
        <v>240.63</v>
      </c>
      <c r="D67" s="4">
        <f t="shared" si="16"/>
        <v>1.1644017786643395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49</v>
      </c>
      <c r="B68" s="21">
        <f>'Demand Input'!F63</f>
        <v>329.03800000000001</v>
      </c>
      <c r="C68" s="21">
        <f>'Demand Input'!D63</f>
        <v>348.57</v>
      </c>
      <c r="D68" s="4">
        <f t="shared" si="16"/>
        <v>0.94396534412026278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s="8" customFormat="1" x14ac:dyDescent="0.45">
      <c r="A69" s="47" t="s">
        <v>54</v>
      </c>
      <c r="B69" s="21">
        <f>'Demand Input'!F64</f>
        <v>293.58499999999998</v>
      </c>
      <c r="C69" s="21">
        <f>'Demand Input'!D64</f>
        <v>381.33600000000001</v>
      </c>
      <c r="D69" s="4">
        <f t="shared" ref="D69" si="17">B69/C69</f>
        <v>0.76988535045209461</v>
      </c>
      <c r="E69" s="4"/>
      <c r="F69" s="4"/>
      <c r="I69" s="4"/>
      <c r="L69" s="4"/>
      <c r="O69" s="4"/>
      <c r="R69" s="4"/>
      <c r="U69" s="4"/>
      <c r="X69" s="56"/>
      <c r="AA69" s="56"/>
      <c r="AD69" s="56"/>
      <c r="AG69" s="56"/>
      <c r="AJ69" s="56"/>
      <c r="AM69" s="56"/>
      <c r="AP69" s="56"/>
      <c r="AS69" s="56"/>
    </row>
    <row r="70" spans="1:45" x14ac:dyDescent="0.45">
      <c r="A70" s="47" t="s">
        <v>56</v>
      </c>
      <c r="B70" s="21">
        <f>'Demand Input'!F65</f>
        <v>314.51</v>
      </c>
      <c r="C70" s="21">
        <f>'Demand Input'!D65</f>
        <v>370.12</v>
      </c>
      <c r="D70" s="4">
        <f t="shared" ref="D70" si="18">B70/C70</f>
        <v>0.84975143196801028</v>
      </c>
    </row>
    <row r="71" spans="1:45" s="8" customFormat="1" x14ac:dyDescent="0.45">
      <c r="A71" s="47" t="s">
        <v>59</v>
      </c>
      <c r="B71" s="21">
        <f>'Demand Input'!F66</f>
        <v>279.10500000000002</v>
      </c>
      <c r="C71" s="21">
        <f>'Demand Input'!D66</f>
        <v>331.274</v>
      </c>
      <c r="D71" s="4">
        <f t="shared" ref="D71" si="19">B71/C71</f>
        <v>0.84252008911052489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60</v>
      </c>
      <c r="B72" s="21">
        <f>'Demand Input'!F67</f>
        <v>230.88</v>
      </c>
      <c r="C72" s="21">
        <f>'Demand Input'!D67</f>
        <v>242.62</v>
      </c>
      <c r="D72" s="4">
        <f t="shared" ref="D72:D73" si="20">B72/C72</f>
        <v>0.95161157365427418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62</v>
      </c>
      <c r="B73" s="21">
        <f>'Demand Input'!F68</f>
        <v>196.185</v>
      </c>
      <c r="C73" s="21">
        <f>'Demand Input'!D68</f>
        <v>193.57</v>
      </c>
      <c r="D73" s="4">
        <f t="shared" si="20"/>
        <v>1.013509324792065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64</v>
      </c>
      <c r="B74" s="21">
        <f>'Demand Input'!F69</f>
        <v>182.82619700000001</v>
      </c>
      <c r="C74" s="21">
        <f>'Demand Input'!D69</f>
        <v>188.58445</v>
      </c>
      <c r="D74" s="4">
        <f t="shared" ref="D74" si="21">B74/C74</f>
        <v>0.96946591831935247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67</v>
      </c>
      <c r="B75" s="21">
        <f>'Demand Input'!F70</f>
        <v>179.42974799999999</v>
      </c>
      <c r="C75" s="21">
        <f>'Demand Input'!D70</f>
        <v>189.96651399999999</v>
      </c>
      <c r="D75" s="4">
        <f t="shared" ref="D75" si="22">B75/C75</f>
        <v>0.94453356132018085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/>
      <c r="B76" s="21"/>
      <c r="C76" s="21"/>
      <c r="D76" s="4"/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/>
      <c r="B77" s="21"/>
      <c r="C77" s="21"/>
      <c r="D77" s="4"/>
      <c r="X77" s="56"/>
      <c r="AA77" s="56"/>
      <c r="AD77" s="56"/>
      <c r="AG77" s="56"/>
      <c r="AJ77" s="56"/>
      <c r="AM77" s="56"/>
      <c r="AP77" s="56"/>
      <c r="AS77" s="56"/>
    </row>
    <row r="78" spans="1:45" x14ac:dyDescent="0.45">
      <c r="A78" s="6" t="str">
        <f>"Residential Demand ("&amp;'Demand Input'!$C$8&amp;")"</f>
        <v>Residential Demand (Kgal)</v>
      </c>
    </row>
    <row r="79" spans="1:45" ht="28.5" x14ac:dyDescent="0.45">
      <c r="A79" s="1" t="s">
        <v>0</v>
      </c>
      <c r="B79" s="2" t="s">
        <v>69</v>
      </c>
      <c r="C79" s="2" t="s">
        <v>70</v>
      </c>
    </row>
    <row r="80" spans="1:45" x14ac:dyDescent="0.45">
      <c r="A80" s="51">
        <v>43862</v>
      </c>
      <c r="B80" s="5">
        <f>'Demand Input'!F17</f>
        <v>104204.22408000001</v>
      </c>
      <c r="C80" s="5">
        <f>'Demand Input'!B17</f>
        <v>111009.96192</v>
      </c>
      <c r="D80" s="3">
        <f>B80/C80</f>
        <v>0.93869254864798002</v>
      </c>
      <c r="E80" s="3"/>
      <c r="F80" s="3"/>
      <c r="I80" s="3"/>
      <c r="L80" s="3"/>
      <c r="O80" s="3"/>
      <c r="R80" s="3"/>
      <c r="U80" s="3"/>
    </row>
    <row r="81" spans="1:45" x14ac:dyDescent="0.45">
      <c r="A81" s="51">
        <v>43891</v>
      </c>
      <c r="B81" s="5">
        <f>'Demand Input'!F18</f>
        <v>116687.49136</v>
      </c>
      <c r="C81" s="5">
        <f>'Demand Input'!B18</f>
        <v>123525.13140000001</v>
      </c>
      <c r="D81" s="3">
        <f t="shared" ref="D81:D87" si="23">B81/C81</f>
        <v>0.94464575781054372</v>
      </c>
      <c r="E81" s="3"/>
      <c r="F81" s="3"/>
      <c r="I81" s="3"/>
      <c r="L81" s="3"/>
      <c r="O81" s="3"/>
      <c r="R81" s="3"/>
      <c r="U81" s="3"/>
    </row>
    <row r="82" spans="1:45" x14ac:dyDescent="0.45">
      <c r="A82" s="51">
        <v>43922</v>
      </c>
      <c r="B82" s="5">
        <f>'Demand Input'!F19</f>
        <v>109598.96464000001</v>
      </c>
      <c r="C82" s="5">
        <f>'Demand Input'!B19</f>
        <v>113258.78652000001</v>
      </c>
      <c r="D82" s="3">
        <f t="shared" si="23"/>
        <v>0.9676861990804243</v>
      </c>
      <c r="E82" s="3"/>
      <c r="F82" s="3"/>
      <c r="I82" s="3"/>
      <c r="L82" s="3"/>
      <c r="O82" s="3"/>
      <c r="R82" s="3"/>
      <c r="U82" s="3"/>
    </row>
    <row r="83" spans="1:45" x14ac:dyDescent="0.45">
      <c r="A83" s="51">
        <v>43952</v>
      </c>
      <c r="B83" s="5">
        <f>'Demand Input'!F20</f>
        <v>109656.01460000001</v>
      </c>
      <c r="C83" s="5">
        <f>'Demand Input'!B20</f>
        <v>107128.05136</v>
      </c>
      <c r="D83" s="3">
        <f t="shared" si="23"/>
        <v>1.0235975844599738</v>
      </c>
      <c r="E83" s="3"/>
      <c r="F83" s="3"/>
      <c r="I83" s="3"/>
      <c r="L83" s="3"/>
      <c r="O83" s="3"/>
      <c r="R83" s="3"/>
      <c r="U83" s="3"/>
    </row>
    <row r="84" spans="1:45" x14ac:dyDescent="0.45">
      <c r="A84" s="51">
        <v>43983</v>
      </c>
      <c r="B84" s="5">
        <f>'Demand Input'!F21</f>
        <v>154696.23620000001</v>
      </c>
      <c r="C84" s="5">
        <f>'Demand Input'!B21</f>
        <v>144930.45292000001</v>
      </c>
      <c r="D84" s="3">
        <f t="shared" si="23"/>
        <v>1.0673825485482378</v>
      </c>
      <c r="E84" s="3"/>
      <c r="F84" s="3"/>
      <c r="I84" s="3"/>
      <c r="L84" s="3"/>
      <c r="O84" s="3"/>
      <c r="R84" s="3"/>
      <c r="U84" s="3"/>
    </row>
    <row r="85" spans="1:45" x14ac:dyDescent="0.45">
      <c r="A85" s="51">
        <v>44013</v>
      </c>
      <c r="B85" s="5">
        <f>'Demand Input'!F22</f>
        <v>159889.35336000001</v>
      </c>
      <c r="C85" s="5">
        <f>'Demand Input'!B22</f>
        <v>151028.01428</v>
      </c>
      <c r="D85" s="3">
        <f t="shared" si="23"/>
        <v>1.0586734793690091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44044</v>
      </c>
      <c r="B86" s="5">
        <f>'Demand Input'!F23</f>
        <v>160013.98512</v>
      </c>
      <c r="C86" s="5">
        <f>'Demand Input'!B23</f>
        <v>143816.33684</v>
      </c>
      <c r="D86" s="3">
        <f t="shared" si="23"/>
        <v>1.1126273178409514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44075</v>
      </c>
      <c r="B87" s="5">
        <f>'Demand Input'!F24</f>
        <v>337995.64084000001</v>
      </c>
      <c r="C87" s="5">
        <f>'Demand Input'!B24</f>
        <v>260607.45612000002</v>
      </c>
      <c r="D87" s="3">
        <f t="shared" si="23"/>
        <v>1.2969530721498836</v>
      </c>
    </row>
    <row r="88" spans="1:45" s="8" customFormat="1" x14ac:dyDescent="0.45">
      <c r="A88" s="51">
        <v>44105</v>
      </c>
      <c r="B88" s="5">
        <f>'Demand Input'!F25</f>
        <v>243049.08364000003</v>
      </c>
      <c r="C88" s="5">
        <f>'Demand Input'!B25</f>
        <v>173601.36772000001</v>
      </c>
      <c r="D88" s="3">
        <f t="shared" ref="D88:D90" si="24">B88/C88</f>
        <v>1.4000412947898635</v>
      </c>
      <c r="E88" s="4"/>
      <c r="F88" s="4"/>
      <c r="I88" s="4"/>
      <c r="L88" s="4"/>
      <c r="O88" s="4"/>
      <c r="R88" s="4"/>
      <c r="U88" s="4"/>
      <c r="X88" s="56"/>
      <c r="AA88" s="56"/>
      <c r="AD88" s="56"/>
      <c r="AG88" s="56"/>
      <c r="AJ88" s="56"/>
      <c r="AM88" s="56"/>
      <c r="AP88" s="56"/>
      <c r="AS88" s="56"/>
    </row>
    <row r="89" spans="1:45" s="8" customFormat="1" x14ac:dyDescent="0.45">
      <c r="A89" s="51">
        <v>44136</v>
      </c>
      <c r="B89" s="5">
        <f>'Demand Input'!F26</f>
        <v>162175.56299999999</v>
      </c>
      <c r="C89" s="5">
        <f>'Demand Input'!B26</f>
        <v>131198.83348</v>
      </c>
      <c r="D89" s="3">
        <f t="shared" si="24"/>
        <v>1.2361052205904111</v>
      </c>
      <c r="E89" s="4"/>
      <c r="F89" s="4"/>
      <c r="I89" s="4"/>
      <c r="L89" s="4"/>
      <c r="O89" s="4"/>
      <c r="R89" s="4"/>
      <c r="U89" s="4"/>
      <c r="X89" s="56"/>
      <c r="AA89" s="56"/>
      <c r="AD89" s="56"/>
      <c r="AG89" s="56"/>
      <c r="AJ89" s="56"/>
      <c r="AM89" s="56"/>
      <c r="AP89" s="56"/>
      <c r="AS89" s="56"/>
    </row>
    <row r="90" spans="1:45" s="8" customFormat="1" x14ac:dyDescent="0.45">
      <c r="A90" s="51">
        <v>44166</v>
      </c>
      <c r="B90" s="5">
        <f>'Demand Input'!F27</f>
        <v>207737.90356000001</v>
      </c>
      <c r="C90" s="5">
        <f>'Demand Input'!B27</f>
        <v>170629.38420000003</v>
      </c>
      <c r="D90" s="3">
        <f t="shared" si="24"/>
        <v>1.2174802396081084</v>
      </c>
      <c r="E90" s="4"/>
      <c r="F90" s="4"/>
      <c r="I90" s="4"/>
      <c r="L90" s="4"/>
      <c r="O90" s="4"/>
      <c r="R90" s="4"/>
      <c r="U90" s="4"/>
      <c r="X90" s="56"/>
      <c r="AA90" s="56"/>
      <c r="AD90" s="56"/>
      <c r="AG90" s="56"/>
      <c r="AJ90" s="56"/>
      <c r="AM90" s="56"/>
      <c r="AP90" s="56"/>
      <c r="AS90" s="56"/>
    </row>
    <row r="91" spans="1:45" s="8" customFormat="1" x14ac:dyDescent="0.45">
      <c r="A91" s="51">
        <v>44197</v>
      </c>
      <c r="B91" s="5">
        <f>'Demand Input'!F28</f>
        <v>124779.79668000001</v>
      </c>
      <c r="C91" s="5">
        <f>'Demand Input'!B28</f>
        <v>117899.62536000001</v>
      </c>
      <c r="D91" s="3">
        <f t="shared" ref="D91" si="25">B91/C91</f>
        <v>1.0583561762727556</v>
      </c>
      <c r="E91" s="4"/>
      <c r="F91" s="4"/>
      <c r="I91" s="4"/>
      <c r="L91" s="4"/>
      <c r="O91" s="4"/>
      <c r="R91" s="4"/>
      <c r="U91" s="4"/>
      <c r="X91" s="56"/>
      <c r="AA91" s="56"/>
      <c r="AD91" s="56"/>
      <c r="AG91" s="56"/>
      <c r="AJ91" s="56"/>
      <c r="AM91" s="56"/>
      <c r="AP91" s="56"/>
      <c r="AS91" s="56"/>
    </row>
    <row r="92" spans="1:45" s="8" customFormat="1" x14ac:dyDescent="0.45">
      <c r="A92" s="51">
        <v>44228</v>
      </c>
      <c r="B92" s="5">
        <f>'Demand Input'!F29</f>
        <v>124538.23756000001</v>
      </c>
      <c r="C92" s="5">
        <f>'Demand Input'!B29</f>
        <v>104204.22408000001</v>
      </c>
      <c r="D92" s="3">
        <f t="shared" ref="D92" si="26">B92/C92</f>
        <v>1.1951361728329659</v>
      </c>
      <c r="E92" s="4"/>
      <c r="F92" s="4"/>
      <c r="I92" s="4"/>
      <c r="L92" s="4"/>
      <c r="O92" s="4"/>
      <c r="R92" s="4"/>
      <c r="U92" s="4"/>
      <c r="X92" s="56"/>
      <c r="AA92" s="56"/>
      <c r="AD92" s="56"/>
      <c r="AG92" s="56"/>
      <c r="AJ92" s="56"/>
      <c r="AM92" s="56"/>
      <c r="AP92" s="56"/>
      <c r="AS92" s="56"/>
    </row>
    <row r="93" spans="1:45" s="8" customFormat="1" x14ac:dyDescent="0.45">
      <c r="A93" s="51">
        <v>44256</v>
      </c>
      <c r="B93" s="5">
        <f>'Demand Input'!F30</f>
        <v>144510.13676000002</v>
      </c>
      <c r="C93" s="5">
        <f>'Demand Input'!B30</f>
        <v>116687.49136</v>
      </c>
      <c r="D93" s="3">
        <f t="shared" ref="D93" si="27">B93/C93</f>
        <v>1.2384372572906088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44287</v>
      </c>
      <c r="B94" s="5">
        <f>'Demand Input'!F31</f>
        <v>95313.825200000007</v>
      </c>
      <c r="C94" s="5">
        <f>'Demand Input'!B31</f>
        <v>109598.96464000001</v>
      </c>
      <c r="D94" s="3">
        <f t="shared" ref="D94:D96" si="28">B94/C94</f>
        <v>0.86965990521057901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47" t="s">
        <v>48</v>
      </c>
      <c r="B95" s="5">
        <f>'Demand Input'!F32</f>
        <v>106271.913</v>
      </c>
      <c r="C95" s="5">
        <f>'Demand Input'!B32</f>
        <v>109656.01460000001</v>
      </c>
      <c r="D95" s="3">
        <f t="shared" si="28"/>
        <v>0.96913893312332722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47" t="s">
        <v>49</v>
      </c>
      <c r="B96" s="5">
        <f>'Demand Input'!F33</f>
        <v>134556.17164000002</v>
      </c>
      <c r="C96" s="5">
        <f>'Demand Input'!B33</f>
        <v>154696.23620000001</v>
      </c>
      <c r="D96" s="3">
        <f t="shared" si="28"/>
        <v>0.86980895557173232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x14ac:dyDescent="0.45">
      <c r="A97" s="47" t="s">
        <v>54</v>
      </c>
      <c r="B97" s="5">
        <f>'Demand Input'!F34</f>
        <v>142779.00296000001</v>
      </c>
      <c r="C97" s="5">
        <f>'Demand Input'!B34</f>
        <v>159889.35336000001</v>
      </c>
      <c r="D97" s="3">
        <f t="shared" ref="D97" si="29">B97/C97</f>
        <v>0.89298630558924663</v>
      </c>
    </row>
    <row r="98" spans="1:45" s="8" customFormat="1" x14ac:dyDescent="0.45">
      <c r="A98" s="47" t="s">
        <v>56</v>
      </c>
      <c r="B98" s="5">
        <f>'Demand Input'!F35</f>
        <v>196888.23088000002</v>
      </c>
      <c r="C98" s="5">
        <f>'Demand Input'!B35</f>
        <v>160013.98512</v>
      </c>
      <c r="D98" s="3">
        <f t="shared" ref="D98" si="30">B98/C98</f>
        <v>1.230443893590593</v>
      </c>
      <c r="X98" s="56"/>
      <c r="AA98" s="56"/>
      <c r="AD98" s="56"/>
      <c r="AG98" s="56"/>
      <c r="AJ98" s="56"/>
      <c r="AM98" s="56"/>
      <c r="AP98" s="56"/>
      <c r="AS98" s="56"/>
    </row>
    <row r="99" spans="1:45" s="8" customFormat="1" x14ac:dyDescent="0.45">
      <c r="A99" s="47" t="s">
        <v>59</v>
      </c>
      <c r="B99" s="5">
        <f>'Demand Input'!F36</f>
        <v>364911.47836000001</v>
      </c>
      <c r="C99" s="5">
        <f>'Demand Input'!B36</f>
        <v>337995.64084000001</v>
      </c>
      <c r="D99" s="3">
        <f t="shared" ref="D99" si="31">B99/C99</f>
        <v>1.0796336824140917</v>
      </c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47" t="s">
        <v>60</v>
      </c>
      <c r="B100" s="5">
        <f>'Demand Input'!F37</f>
        <v>137121.96872</v>
      </c>
      <c r="C100" s="5">
        <f>'Demand Input'!B37</f>
        <v>243049.08364000003</v>
      </c>
      <c r="D100" s="3">
        <f t="shared" ref="D100" si="32">B100/C100</f>
        <v>0.56417397945471226</v>
      </c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62</v>
      </c>
      <c r="B101" s="5">
        <f>'Demand Input'!F38</f>
        <v>182996.96580000001</v>
      </c>
      <c r="C101" s="5">
        <f>'Demand Input'!B38</f>
        <v>162175.56299999999</v>
      </c>
      <c r="D101" s="3">
        <f t="shared" ref="D101" si="33">B101/C101</f>
        <v>1.1283880408048901</v>
      </c>
      <c r="X101" s="56"/>
      <c r="AA101" s="56"/>
      <c r="AD101" s="56"/>
      <c r="AG101" s="56"/>
      <c r="AJ101" s="56"/>
      <c r="AM101" s="56"/>
      <c r="AP101" s="56"/>
      <c r="AS101" s="56"/>
    </row>
    <row r="102" spans="1:45" s="8" customFormat="1" x14ac:dyDescent="0.45">
      <c r="A102" s="47" t="s">
        <v>64</v>
      </c>
      <c r="B102" s="5">
        <f>'Demand Input'!F39</f>
        <v>195285.92512</v>
      </c>
      <c r="C102" s="5">
        <f>'Demand Input'!B39</f>
        <v>207737.90356000001</v>
      </c>
      <c r="D102" s="3">
        <f t="shared" ref="D102" si="34">B102/C102</f>
        <v>0.94005918887881934</v>
      </c>
      <c r="X102" s="56"/>
      <c r="AA102" s="56"/>
      <c r="AD102" s="56"/>
      <c r="AG102" s="56"/>
      <c r="AJ102" s="56"/>
      <c r="AM102" s="56"/>
      <c r="AP102" s="56"/>
      <c r="AS102" s="56"/>
    </row>
    <row r="103" spans="1:45" s="8" customFormat="1" x14ac:dyDescent="0.45">
      <c r="A103" s="47" t="s">
        <v>67</v>
      </c>
      <c r="B103" s="5">
        <f>'Demand Input'!F40</f>
        <v>125449.09212</v>
      </c>
      <c r="C103" s="5">
        <f>'Demand Input'!B40</f>
        <v>124779.79668000001</v>
      </c>
      <c r="D103" s="3">
        <f t="shared" ref="D103" si="35">B103/C103</f>
        <v>1.0053638125546591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/>
      <c r="B104" s="5"/>
      <c r="C104" s="5"/>
      <c r="D104" s="3"/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/>
      <c r="B105" s="5"/>
      <c r="C105" s="5"/>
      <c r="D105" s="3"/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/>
      <c r="B106" s="5"/>
      <c r="C106" s="5"/>
      <c r="D106" s="3"/>
      <c r="X106" s="56"/>
      <c r="AA106" s="56"/>
      <c r="AD106" s="56"/>
      <c r="AG106" s="56"/>
      <c r="AJ106" s="56"/>
      <c r="AM106" s="56"/>
      <c r="AP106" s="56"/>
      <c r="AS106" s="56"/>
    </row>
    <row r="107" spans="1:45" x14ac:dyDescent="0.45">
      <c r="A107" s="6" t="str">
        <f>"Non-Residential Demand ("&amp;'Demand Input'!$C$8&amp;")"</f>
        <v>Non-Residential Demand (Kgal)</v>
      </c>
    </row>
    <row r="108" spans="1:45" ht="28.5" x14ac:dyDescent="0.45">
      <c r="A108" s="1" t="s">
        <v>0</v>
      </c>
      <c r="B108" s="2" t="s">
        <v>68</v>
      </c>
      <c r="C108" s="2" t="s">
        <v>70</v>
      </c>
    </row>
    <row r="109" spans="1:45" x14ac:dyDescent="0.45">
      <c r="A109" s="51">
        <v>43862</v>
      </c>
      <c r="B109" s="5">
        <f>'Demand Input'!G17</f>
        <v>27184.287240000001</v>
      </c>
      <c r="C109" s="5">
        <f>'Demand Input'!C17</f>
        <v>24891.70464</v>
      </c>
      <c r="D109" s="3">
        <f>B109/C109</f>
        <v>1.092102273956598</v>
      </c>
      <c r="E109" s="3"/>
      <c r="F109" s="3"/>
      <c r="I109" s="3"/>
      <c r="L109" s="3"/>
      <c r="O109" s="3"/>
      <c r="R109" s="3"/>
      <c r="U109" s="3"/>
    </row>
    <row r="110" spans="1:45" x14ac:dyDescent="0.45">
      <c r="A110" s="51">
        <v>43891</v>
      </c>
      <c r="B110" s="5">
        <f>'Demand Input'!G18</f>
        <v>52556.783840000004</v>
      </c>
      <c r="C110" s="5">
        <f>'Demand Input'!C18</f>
        <v>42416.79552</v>
      </c>
      <c r="D110" s="3">
        <f t="shared" ref="D110:D116" si="36">B110/C110</f>
        <v>1.2390559728921269</v>
      </c>
      <c r="E110" s="3"/>
      <c r="F110" s="3"/>
      <c r="I110" s="3"/>
      <c r="L110" s="3"/>
      <c r="O110" s="3"/>
      <c r="R110" s="3"/>
      <c r="U110" s="3"/>
    </row>
    <row r="111" spans="1:45" x14ac:dyDescent="0.45">
      <c r="A111" s="51">
        <v>43922</v>
      </c>
      <c r="B111" s="5">
        <f>'Demand Input'!G19</f>
        <v>30008.585640000001</v>
      </c>
      <c r="C111" s="5">
        <f>'Demand Input'!C19</f>
        <v>33427.880640000003</v>
      </c>
      <c r="D111" s="3">
        <f t="shared" si="36"/>
        <v>0.89771128367891639</v>
      </c>
      <c r="E111" s="3"/>
      <c r="F111" s="3"/>
      <c r="I111" s="3"/>
      <c r="L111" s="3"/>
      <c r="O111" s="3"/>
      <c r="R111" s="3"/>
      <c r="U111" s="3"/>
    </row>
    <row r="112" spans="1:45" x14ac:dyDescent="0.45">
      <c r="A112" s="51">
        <v>43952</v>
      </c>
      <c r="B112" s="5">
        <f>'Demand Input'!G20</f>
        <v>21459.484200000003</v>
      </c>
      <c r="C112" s="5">
        <f>'Demand Input'!C20</f>
        <v>26254.44844</v>
      </c>
      <c r="D112" s="3">
        <f t="shared" si="36"/>
        <v>0.81736564563685055</v>
      </c>
      <c r="E112" s="3"/>
      <c r="F112" s="3"/>
      <c r="I112" s="3"/>
      <c r="L112" s="3"/>
      <c r="O112" s="3"/>
      <c r="R112" s="3"/>
      <c r="U112" s="3"/>
    </row>
    <row r="113" spans="1:45" x14ac:dyDescent="0.45">
      <c r="A113" s="51">
        <v>43983</v>
      </c>
      <c r="B113" s="5">
        <f>'Demand Input'!G21</f>
        <v>47687.401080000003</v>
      </c>
      <c r="C113" s="5">
        <f>'Demand Input'!C21</f>
        <v>33248.873200000002</v>
      </c>
      <c r="D113" s="3">
        <f t="shared" si="36"/>
        <v>1.4342561563860756</v>
      </c>
      <c r="E113" s="3"/>
      <c r="F113" s="3"/>
      <c r="I113" s="3"/>
      <c r="L113" s="3"/>
      <c r="O113" s="3"/>
      <c r="R113" s="3"/>
      <c r="U113" s="3"/>
    </row>
    <row r="114" spans="1:45" x14ac:dyDescent="0.45">
      <c r="A114" s="51">
        <v>44013</v>
      </c>
      <c r="B114" s="5">
        <f>'Demand Input'!G22</f>
        <v>33702.69584</v>
      </c>
      <c r="C114" s="5">
        <f>'Demand Input'!C22</f>
        <v>42679.937520000007</v>
      </c>
      <c r="D114" s="3">
        <f t="shared" si="36"/>
        <v>0.78966132094750063</v>
      </c>
      <c r="E114" s="3"/>
      <c r="F114" s="3"/>
      <c r="I114" s="3"/>
      <c r="L114" s="3"/>
      <c r="O114" s="3"/>
      <c r="R114" s="3"/>
      <c r="U114" s="3"/>
    </row>
    <row r="115" spans="1:45" x14ac:dyDescent="0.45">
      <c r="A115" s="51">
        <v>44044</v>
      </c>
      <c r="B115" s="5">
        <f>'Demand Input'!G23</f>
        <v>30630.764560000003</v>
      </c>
      <c r="C115" s="5">
        <f>'Demand Input'!C23</f>
        <v>34036.498319999999</v>
      </c>
      <c r="D115" s="3">
        <f t="shared" si="36"/>
        <v>0.89993877372518161</v>
      </c>
      <c r="E115" s="3"/>
      <c r="F115" s="3"/>
      <c r="I115" s="3"/>
      <c r="L115" s="3"/>
      <c r="O115" s="3"/>
      <c r="R115" s="3"/>
      <c r="U115" s="3"/>
    </row>
    <row r="116" spans="1:45" x14ac:dyDescent="0.45">
      <c r="A116" s="51">
        <v>44075</v>
      </c>
      <c r="B116" s="5">
        <f>'Demand Input'!G24</f>
        <v>87939.966400000005</v>
      </c>
      <c r="C116" s="5">
        <f>'Demand Input'!C24</f>
        <v>86367.775120000006</v>
      </c>
      <c r="D116" s="3">
        <f t="shared" si="36"/>
        <v>1.0182034477305406</v>
      </c>
    </row>
    <row r="117" spans="1:45" s="8" customFormat="1" x14ac:dyDescent="0.45">
      <c r="A117" s="51">
        <v>44105</v>
      </c>
      <c r="B117" s="5">
        <f>'Demand Input'!G25</f>
        <v>51017.646679999998</v>
      </c>
      <c r="C117" s="5">
        <f>'Demand Input'!C25</f>
        <v>49561.754440000004</v>
      </c>
      <c r="D117" s="3">
        <f t="shared" ref="D117:D119" si="37">B117/C117</f>
        <v>1.0293753168436059</v>
      </c>
      <c r="E117" s="4"/>
      <c r="F117" s="4"/>
      <c r="I117" s="4"/>
      <c r="L117" s="4"/>
      <c r="O117" s="4"/>
      <c r="R117" s="4"/>
      <c r="U117" s="4"/>
      <c r="X117" s="56"/>
      <c r="AA117" s="56"/>
      <c r="AD117" s="56"/>
      <c r="AG117" s="56"/>
      <c r="AJ117" s="56"/>
      <c r="AM117" s="56"/>
      <c r="AP117" s="56"/>
      <c r="AS117" s="56"/>
    </row>
    <row r="118" spans="1:45" s="8" customFormat="1" x14ac:dyDescent="0.45">
      <c r="A118" s="51">
        <v>44136</v>
      </c>
      <c r="B118" s="5">
        <f>'Demand Input'!G26</f>
        <v>38090.246920000005</v>
      </c>
      <c r="C118" s="5">
        <f>'Demand Input'!C26</f>
        <v>32261.419520000003</v>
      </c>
      <c r="D118" s="3">
        <f t="shared" si="37"/>
        <v>1.1806748582896827</v>
      </c>
      <c r="E118" s="4"/>
      <c r="F118" s="4"/>
      <c r="I118" s="4"/>
      <c r="L118" s="4"/>
      <c r="O118" s="4"/>
      <c r="R118" s="4"/>
      <c r="U118" s="4"/>
      <c r="X118" s="56"/>
      <c r="AA118" s="56"/>
      <c r="AD118" s="56"/>
      <c r="AG118" s="56"/>
      <c r="AJ118" s="56"/>
      <c r="AM118" s="56"/>
      <c r="AP118" s="56"/>
      <c r="AS118" s="56"/>
    </row>
    <row r="119" spans="1:45" s="8" customFormat="1" x14ac:dyDescent="0.45">
      <c r="A119" s="51">
        <v>44166</v>
      </c>
      <c r="B119" s="5">
        <f>'Demand Input'!G27</f>
        <v>72201.814520000014</v>
      </c>
      <c r="C119" s="5">
        <f>'Demand Input'!C27</f>
        <v>66164.871080000012</v>
      </c>
      <c r="D119" s="3">
        <f t="shared" si="37"/>
        <v>1.0912409159340872</v>
      </c>
      <c r="E119" s="4"/>
      <c r="F119" s="4"/>
      <c r="I119" s="4"/>
      <c r="L119" s="4"/>
      <c r="O119" s="4"/>
      <c r="R119" s="4"/>
      <c r="U119" s="4"/>
      <c r="X119" s="56"/>
      <c r="AA119" s="56"/>
      <c r="AD119" s="56"/>
      <c r="AG119" s="56"/>
      <c r="AJ119" s="56"/>
      <c r="AM119" s="56"/>
      <c r="AP119" s="56"/>
      <c r="AS119" s="56"/>
    </row>
    <row r="120" spans="1:45" s="8" customFormat="1" x14ac:dyDescent="0.45">
      <c r="A120" s="51">
        <v>44197</v>
      </c>
      <c r="B120" s="5">
        <f>'Demand Input'!G28</f>
        <v>32645.300600000002</v>
      </c>
      <c r="C120" s="5">
        <f>'Demand Input'!C28</f>
        <v>38851.995160000006</v>
      </c>
      <c r="D120" s="3">
        <f t="shared" ref="D120" si="38">B120/C120</f>
        <v>0.84024772641817647</v>
      </c>
      <c r="E120" s="4"/>
      <c r="F120" s="4"/>
      <c r="I120" s="4"/>
      <c r="L120" s="4"/>
      <c r="O120" s="4"/>
      <c r="R120" s="4"/>
      <c r="U120" s="4"/>
      <c r="X120" s="56"/>
      <c r="AA120" s="56"/>
      <c r="AD120" s="56"/>
      <c r="AG120" s="56"/>
      <c r="AJ120" s="56"/>
      <c r="AM120" s="56"/>
      <c r="AP120" s="56"/>
      <c r="AS120" s="56"/>
    </row>
    <row r="121" spans="1:45" x14ac:dyDescent="0.45">
      <c r="A121" s="51">
        <v>44228</v>
      </c>
      <c r="B121" s="5">
        <f>'Demand Input'!G29</f>
        <v>32987.652720000006</v>
      </c>
      <c r="C121" s="5">
        <f>'Demand Input'!C29</f>
        <v>27184.287240000001</v>
      </c>
      <c r="D121" s="3">
        <f t="shared" ref="D121" si="39">B121/C121</f>
        <v>1.2134823484156212</v>
      </c>
    </row>
    <row r="122" spans="1:45" s="8" customFormat="1" x14ac:dyDescent="0.45">
      <c r="A122" s="51">
        <v>44256</v>
      </c>
      <c r="B122" s="5">
        <f>'Demand Input'!G30</f>
        <v>37296.185080000003</v>
      </c>
      <c r="C122" s="5">
        <f>'Demand Input'!C30</f>
        <v>52556.783840000004</v>
      </c>
      <c r="D122" s="3">
        <f t="shared" ref="D122" si="40">B122/C122</f>
        <v>0.70963598521442561</v>
      </c>
      <c r="X122" s="56"/>
      <c r="AA122" s="56"/>
      <c r="AD122" s="56"/>
      <c r="AG122" s="56"/>
      <c r="AJ122" s="56"/>
      <c r="AM122" s="56"/>
      <c r="AP122" s="56"/>
      <c r="AS122" s="56"/>
    </row>
    <row r="123" spans="1:45" s="8" customFormat="1" x14ac:dyDescent="0.45">
      <c r="A123" s="51">
        <v>44287</v>
      </c>
      <c r="B123" s="5">
        <f>'Demand Input'!G31</f>
        <v>52983.592640000003</v>
      </c>
      <c r="C123" s="5">
        <f>'Demand Input'!C31</f>
        <v>30008.585640000001</v>
      </c>
      <c r="D123" s="3">
        <f t="shared" ref="D123" si="41">B123/C123</f>
        <v>1.7656144569964478</v>
      </c>
      <c r="X123" s="56"/>
      <c r="AA123" s="56"/>
      <c r="AD123" s="56"/>
      <c r="AG123" s="56"/>
      <c r="AJ123" s="56"/>
      <c r="AM123" s="56"/>
      <c r="AP123" s="56"/>
      <c r="AS123" s="56"/>
    </row>
    <row r="124" spans="1:45" s="8" customFormat="1" x14ac:dyDescent="0.45">
      <c r="A124" s="47" t="s">
        <v>48</v>
      </c>
      <c r="B124" s="5">
        <f>'Demand Input'!G32</f>
        <v>30657.737440000001</v>
      </c>
      <c r="C124" s="5">
        <f>'Demand Input'!C32</f>
        <v>21459.484200000003</v>
      </c>
      <c r="D124" s="3">
        <f t="shared" ref="D124:D125" si="42">B124/C124</f>
        <v>1.4286334729331471</v>
      </c>
      <c r="X124" s="56"/>
      <c r="AA124" s="56"/>
      <c r="AD124" s="56"/>
      <c r="AG124" s="56"/>
      <c r="AJ124" s="56"/>
      <c r="AM124" s="56"/>
      <c r="AP124" s="56"/>
      <c r="AS124" s="56"/>
    </row>
    <row r="125" spans="1:45" s="8" customFormat="1" x14ac:dyDescent="0.45">
      <c r="A125" s="47" t="s">
        <v>49</v>
      </c>
      <c r="B125" s="5">
        <f>'Demand Input'!G33</f>
        <v>25485.257600000001</v>
      </c>
      <c r="C125" s="5">
        <f>'Demand Input'!C33</f>
        <v>47687.401080000003</v>
      </c>
      <c r="D125" s="3">
        <f t="shared" si="42"/>
        <v>0.53442328629413327</v>
      </c>
      <c r="X125" s="56"/>
      <c r="AA125" s="56"/>
      <c r="AD125" s="56"/>
      <c r="AG125" s="56"/>
      <c r="AJ125" s="56"/>
      <c r="AM125" s="56"/>
      <c r="AP125" s="56"/>
      <c r="AS125" s="56"/>
    </row>
    <row r="126" spans="1:45" s="8" customFormat="1" x14ac:dyDescent="0.45">
      <c r="A126" s="47" t="s">
        <v>54</v>
      </c>
      <c r="B126" s="5">
        <f>'Demand Input'!G34</f>
        <v>43493.567040000002</v>
      </c>
      <c r="C126" s="5">
        <f>'Demand Input'!C34</f>
        <v>33702.69584</v>
      </c>
      <c r="D126" s="3">
        <f t="shared" ref="D126" si="43">B126/C126</f>
        <v>1.2905070634848064</v>
      </c>
      <c r="X126" s="56"/>
      <c r="AA126" s="56"/>
      <c r="AD126" s="56"/>
      <c r="AG126" s="56"/>
      <c r="AJ126" s="56"/>
      <c r="AM126" s="56"/>
      <c r="AP126" s="56"/>
      <c r="AS126" s="56"/>
    </row>
    <row r="127" spans="1:45" s="8" customFormat="1" x14ac:dyDescent="0.45">
      <c r="A127" s="47" t="s">
        <v>56</v>
      </c>
      <c r="B127" s="5">
        <f>'Demand Input'!G35</f>
        <v>53305.831040000005</v>
      </c>
      <c r="C127" s="5">
        <f>'Demand Input'!C35</f>
        <v>30630.764560000003</v>
      </c>
      <c r="D127" s="3">
        <f t="shared" ref="D127" si="44">B127/C127</f>
        <v>1.7402709924391127</v>
      </c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47" t="s">
        <v>59</v>
      </c>
      <c r="B128" s="5">
        <f>'Demand Input'!G36</f>
        <v>93442.493760000012</v>
      </c>
      <c r="C128" s="5">
        <f>'Demand Input'!C36</f>
        <v>87939.966400000005</v>
      </c>
      <c r="D128" s="3">
        <f t="shared" ref="D128" si="45">B128/C128</f>
        <v>1.0625714062133189</v>
      </c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47" t="s">
        <v>60</v>
      </c>
      <c r="B129" s="5">
        <f>'Demand Input'!G37</f>
        <v>45586.979679999997</v>
      </c>
      <c r="C129" s="5">
        <f>'Demand Input'!C37</f>
        <v>51017.646679999998</v>
      </c>
      <c r="D129" s="3">
        <f t="shared" ref="D129" si="46">B129/C129</f>
        <v>0.89355316535741081</v>
      </c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47" t="s">
        <v>62</v>
      </c>
      <c r="B130" s="5">
        <f>'Demand Input'!G38</f>
        <v>41019.482240000005</v>
      </c>
      <c r="C130" s="5">
        <f>'Demand Input'!C38</f>
        <v>38090.246920000005</v>
      </c>
      <c r="D130" s="3">
        <f t="shared" ref="D130" si="47">B130/C130</f>
        <v>1.0769025027890262</v>
      </c>
      <c r="X130" s="56"/>
      <c r="AA130" s="56"/>
      <c r="AD130" s="56"/>
      <c r="AG130" s="56"/>
      <c r="AJ130" s="56"/>
      <c r="AM130" s="56"/>
      <c r="AP130" s="56"/>
      <c r="AS130" s="56"/>
    </row>
    <row r="131" spans="1:45" s="8" customFormat="1" x14ac:dyDescent="0.45">
      <c r="A131" s="47" t="s">
        <v>64</v>
      </c>
      <c r="B131" s="5">
        <f>'Demand Input'!G39</f>
        <v>55350.474080000007</v>
      </c>
      <c r="C131" s="5">
        <f>'Demand Input'!C39</f>
        <v>72201.814520000014</v>
      </c>
      <c r="D131" s="3">
        <f t="shared" ref="D131" si="48">B131/C131</f>
        <v>0.76660779854317707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47" t="s">
        <v>67</v>
      </c>
      <c r="B132" s="5">
        <f>'Demand Input'!G40</f>
        <v>28832.602480000001</v>
      </c>
      <c r="C132" s="5">
        <f>'Demand Input'!C40</f>
        <v>32645.300600000002</v>
      </c>
      <c r="D132" s="3">
        <f t="shared" ref="D132" si="49">B132/C132</f>
        <v>0.88320836230866251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/>
      <c r="B133" s="5"/>
      <c r="C133" s="5"/>
      <c r="D133" s="3"/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/>
      <c r="B134" s="5"/>
      <c r="C134" s="5"/>
      <c r="D134" s="3"/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/>
      <c r="B135" s="5"/>
      <c r="C135" s="5"/>
      <c r="D135" s="3"/>
      <c r="X135" s="56"/>
      <c r="AA135" s="56"/>
      <c r="AD135" s="56"/>
      <c r="AG135" s="56"/>
      <c r="AJ135" s="56"/>
      <c r="AM135" s="56"/>
      <c r="AP135" s="56"/>
      <c r="AS135" s="56"/>
    </row>
    <row r="136" spans="1:45" x14ac:dyDescent="0.45">
      <c r="A136" s="6" t="str">
        <f>"Wholesale Demand ("&amp;'Demand Input'!$C$8&amp;")"</f>
        <v>Wholesale Demand (Kgal)</v>
      </c>
    </row>
    <row r="137" spans="1:45" ht="28.5" x14ac:dyDescent="0.45">
      <c r="A137" s="1" t="s">
        <v>0</v>
      </c>
      <c r="B137" s="2" t="s">
        <v>68</v>
      </c>
      <c r="C137" s="2" t="s">
        <v>70</v>
      </c>
    </row>
    <row r="138" spans="1:45" x14ac:dyDescent="0.45">
      <c r="A138" s="51">
        <v>43862</v>
      </c>
      <c r="B138" s="5">
        <f>'Demand Input'!H17</f>
        <v>0</v>
      </c>
      <c r="C138" s="5">
        <f>'Demand Input'!D17</f>
        <v>0</v>
      </c>
      <c r="D138" s="3" t="e">
        <f>B138/C138</f>
        <v>#DIV/0!</v>
      </c>
      <c r="E138" s="3"/>
      <c r="F138" s="3"/>
      <c r="I138" s="3"/>
      <c r="L138" s="3"/>
      <c r="O138" s="3"/>
      <c r="R138" s="3"/>
      <c r="U138" s="3"/>
    </row>
    <row r="139" spans="1:45" x14ac:dyDescent="0.45">
      <c r="A139" s="51">
        <v>43891</v>
      </c>
      <c r="B139" s="5">
        <f>'Demand Input'!H18</f>
        <v>21965.02</v>
      </c>
      <c r="C139" s="5">
        <f>'Demand Input'!D18</f>
        <v>14013.78</v>
      </c>
      <c r="D139" s="3">
        <f t="shared" ref="D139:D145" si="50">B139/C139</f>
        <v>1.5673872431278355</v>
      </c>
      <c r="E139" s="3"/>
      <c r="F139" s="3"/>
      <c r="I139" s="3"/>
      <c r="L139" s="3"/>
      <c r="O139" s="3"/>
      <c r="R139" s="3"/>
      <c r="U139" s="3"/>
    </row>
    <row r="140" spans="1:45" x14ac:dyDescent="0.45">
      <c r="A140" s="51">
        <v>43922</v>
      </c>
      <c r="B140" s="5">
        <f>'Demand Input'!H19</f>
        <v>0</v>
      </c>
      <c r="C140" s="5">
        <f>'Demand Input'!D19</f>
        <v>0</v>
      </c>
      <c r="D140" s="3" t="e">
        <f t="shared" si="50"/>
        <v>#DIV/0!</v>
      </c>
      <c r="E140" s="3"/>
      <c r="F140" s="3"/>
      <c r="I140" s="3"/>
      <c r="L140" s="3"/>
      <c r="O140" s="3"/>
      <c r="R140" s="3"/>
      <c r="U140" s="3"/>
    </row>
    <row r="141" spans="1:45" x14ac:dyDescent="0.45">
      <c r="A141" s="51">
        <v>43952</v>
      </c>
      <c r="B141" s="5">
        <f>'Demand Input'!H20</f>
        <v>0</v>
      </c>
      <c r="C141" s="5">
        <f>'Demand Input'!D20</f>
        <v>0</v>
      </c>
      <c r="D141" s="3" t="e">
        <f t="shared" si="50"/>
        <v>#DIV/0!</v>
      </c>
      <c r="E141" s="3"/>
      <c r="F141" s="3"/>
      <c r="I141" s="3"/>
      <c r="L141" s="3"/>
      <c r="O141" s="3"/>
      <c r="R141" s="3"/>
      <c r="U141" s="3"/>
    </row>
    <row r="142" spans="1:45" x14ac:dyDescent="0.45">
      <c r="A142" s="51">
        <v>43983</v>
      </c>
      <c r="B142" s="5">
        <f>'Demand Input'!H21</f>
        <v>27331</v>
      </c>
      <c r="C142" s="5">
        <f>'Demand Input'!D21</f>
        <v>30443.599999999999</v>
      </c>
      <c r="D142" s="3">
        <f t="shared" si="50"/>
        <v>0.89775847797238173</v>
      </c>
      <c r="E142" s="3"/>
      <c r="F142" s="3"/>
      <c r="I142" s="3"/>
      <c r="L142" s="3"/>
      <c r="O142" s="3"/>
      <c r="R142" s="3"/>
      <c r="U142" s="3"/>
    </row>
    <row r="143" spans="1:45" x14ac:dyDescent="0.45">
      <c r="A143" s="51">
        <v>44013</v>
      </c>
      <c r="B143" s="5">
        <f>'Demand Input'!H22</f>
        <v>0</v>
      </c>
      <c r="C143" s="5">
        <f>'Demand Input'!D22</f>
        <v>0</v>
      </c>
      <c r="D143" s="3" t="e">
        <f t="shared" si="50"/>
        <v>#DIV/0!</v>
      </c>
      <c r="E143" s="3"/>
      <c r="F143" s="3"/>
      <c r="I143" s="3"/>
      <c r="L143" s="3"/>
      <c r="O143" s="3"/>
      <c r="R143" s="3"/>
      <c r="U143" s="3"/>
    </row>
    <row r="144" spans="1:45" x14ac:dyDescent="0.45">
      <c r="A144" s="51">
        <v>44044</v>
      </c>
      <c r="B144" s="5">
        <f>'Demand Input'!H23</f>
        <v>0</v>
      </c>
      <c r="C144" s="5">
        <f>'Demand Input'!D23</f>
        <v>0</v>
      </c>
      <c r="D144" s="3" t="e">
        <f t="shared" si="50"/>
        <v>#DIV/0!</v>
      </c>
      <c r="E144" s="3"/>
      <c r="F144" s="3"/>
      <c r="I144" s="3"/>
      <c r="L144" s="3"/>
      <c r="O144" s="3"/>
      <c r="R144" s="3"/>
      <c r="U144" s="3"/>
    </row>
    <row r="145" spans="1:45" x14ac:dyDescent="0.45">
      <c r="A145" s="51">
        <v>44075</v>
      </c>
      <c r="B145" s="5">
        <f>'Demand Input'!H24</f>
        <v>50400.24</v>
      </c>
      <c r="C145" s="5">
        <f>'Demand Input'!D24</f>
        <v>38376.14</v>
      </c>
      <c r="D145" s="3">
        <f t="shared" si="50"/>
        <v>1.3133222882759965</v>
      </c>
    </row>
    <row r="146" spans="1:45" s="8" customFormat="1" x14ac:dyDescent="0.45">
      <c r="A146" s="51">
        <v>44105</v>
      </c>
      <c r="B146" s="5">
        <f>'Demand Input'!H25</f>
        <v>0</v>
      </c>
      <c r="C146" s="5">
        <f>'Demand Input'!D25</f>
        <v>0</v>
      </c>
      <c r="D146" s="3" t="e">
        <f t="shared" ref="D146:D148" si="51">B146/C146</f>
        <v>#DIV/0!</v>
      </c>
      <c r="E146" s="4"/>
      <c r="F146" s="4"/>
      <c r="I146" s="4"/>
      <c r="L146" s="4"/>
      <c r="O146" s="4"/>
      <c r="R146" s="4"/>
      <c r="U146" s="4"/>
      <c r="X146" s="56"/>
      <c r="AA146" s="56"/>
      <c r="AD146" s="56"/>
      <c r="AG146" s="56"/>
      <c r="AJ146" s="56"/>
      <c r="AM146" s="56"/>
      <c r="AP146" s="56"/>
      <c r="AS146" s="56"/>
    </row>
    <row r="147" spans="1:45" s="8" customFormat="1" x14ac:dyDescent="0.45">
      <c r="A147" s="51">
        <v>44136</v>
      </c>
      <c r="B147" s="5">
        <f>'Demand Input'!H26</f>
        <v>0</v>
      </c>
      <c r="C147" s="5">
        <f>'Demand Input'!D26</f>
        <v>0</v>
      </c>
      <c r="D147" s="3" t="e">
        <f t="shared" si="51"/>
        <v>#DIV/0!</v>
      </c>
      <c r="E147" s="4"/>
      <c r="F147" s="4"/>
      <c r="I147" s="4"/>
      <c r="L147" s="4"/>
      <c r="O147" s="4"/>
      <c r="R147" s="4"/>
      <c r="U147" s="4"/>
      <c r="X147" s="56"/>
      <c r="AA147" s="56"/>
      <c r="AD147" s="56"/>
      <c r="AG147" s="56"/>
      <c r="AJ147" s="56"/>
      <c r="AM147" s="56"/>
      <c r="AP147" s="56"/>
      <c r="AS147" s="56"/>
    </row>
    <row r="148" spans="1:45" s="8" customFormat="1" x14ac:dyDescent="0.45">
      <c r="A148" s="51">
        <v>44166</v>
      </c>
      <c r="B148" s="5">
        <f>'Demand Input'!H27</f>
        <v>30611.9</v>
      </c>
      <c r="C148" s="5">
        <f>'Demand Input'!D27</f>
        <v>24784.98</v>
      </c>
      <c r="D148" s="3">
        <f t="shared" si="51"/>
        <v>1.2350988380866155</v>
      </c>
      <c r="E148" s="4"/>
      <c r="F148" s="4"/>
      <c r="I148" s="4"/>
      <c r="L148" s="4"/>
      <c r="O148" s="4"/>
      <c r="R148" s="4"/>
      <c r="U148" s="4"/>
      <c r="X148" s="56"/>
      <c r="AA148" s="56"/>
      <c r="AD148" s="56"/>
      <c r="AG148" s="56"/>
      <c r="AJ148" s="56"/>
      <c r="AM148" s="56"/>
      <c r="AP148" s="56"/>
      <c r="AS148" s="56"/>
    </row>
    <row r="149" spans="1:45" x14ac:dyDescent="0.45">
      <c r="A149" s="51">
        <v>44197</v>
      </c>
      <c r="B149" s="5">
        <f>'Demand Input'!H28</f>
        <v>0</v>
      </c>
      <c r="C149" s="5">
        <f>'Demand Input'!D28</f>
        <v>0</v>
      </c>
      <c r="D149" s="3" t="e">
        <f t="shared" ref="D149" si="52">B149/C149</f>
        <v>#DIV/0!</v>
      </c>
    </row>
    <row r="150" spans="1:45" x14ac:dyDescent="0.45">
      <c r="A150" s="51">
        <v>44228</v>
      </c>
      <c r="B150" s="5">
        <f>'Demand Input'!H29</f>
        <v>0</v>
      </c>
      <c r="C150" s="5">
        <f>'Demand Input'!D29</f>
        <v>0</v>
      </c>
      <c r="D150" s="3" t="e">
        <f t="shared" ref="D150:D151" si="53">B150/C150</f>
        <v>#DIV/0!</v>
      </c>
    </row>
    <row r="151" spans="1:45" x14ac:dyDescent="0.45">
      <c r="A151" s="51">
        <v>44256</v>
      </c>
      <c r="B151" s="5">
        <f>'Demand Input'!H30</f>
        <v>30196.76</v>
      </c>
      <c r="C151" s="5">
        <f>'Demand Input'!D30</f>
        <v>21965.02</v>
      </c>
      <c r="D151" s="3">
        <f t="shared" si="53"/>
        <v>1.3747658777456155</v>
      </c>
    </row>
    <row r="152" spans="1:45" x14ac:dyDescent="0.45">
      <c r="A152" s="51">
        <v>44287</v>
      </c>
      <c r="B152" s="5">
        <f>'Demand Input'!H31</f>
        <v>0</v>
      </c>
      <c r="C152" s="5">
        <f>'Demand Input'!D31</f>
        <v>0</v>
      </c>
      <c r="D152" s="3" t="e">
        <f t="shared" ref="D152" si="54">B152/C152</f>
        <v>#DIV/0!</v>
      </c>
    </row>
    <row r="153" spans="1:45" x14ac:dyDescent="0.45">
      <c r="A153" t="s">
        <v>48</v>
      </c>
      <c r="B153" s="5">
        <f>'Demand Input'!H32</f>
        <v>0</v>
      </c>
      <c r="C153" s="5">
        <f>'Demand Input'!D32</f>
        <v>0</v>
      </c>
      <c r="D153" s="3" t="e">
        <f t="shared" ref="D153:D154" si="55">B153/C153</f>
        <v>#DIV/0!</v>
      </c>
    </row>
    <row r="154" spans="1:45" x14ac:dyDescent="0.45">
      <c r="A154" t="s">
        <v>49</v>
      </c>
      <c r="B154" s="5">
        <f>'Demand Input'!H33</f>
        <v>27993.9</v>
      </c>
      <c r="C154" s="5">
        <f>'Demand Input'!D33</f>
        <v>27331</v>
      </c>
      <c r="D154" s="3">
        <f t="shared" si="55"/>
        <v>1.0242545095313016</v>
      </c>
    </row>
    <row r="155" spans="1:45" x14ac:dyDescent="0.45">
      <c r="A155" s="8" t="s">
        <v>54</v>
      </c>
      <c r="B155" s="5">
        <f>'Demand Input'!H34</f>
        <v>0</v>
      </c>
      <c r="C155" s="5">
        <f>'Demand Input'!D34</f>
        <v>0</v>
      </c>
      <c r="D155" s="3" t="e">
        <f t="shared" ref="D155" si="56">B155/C155</f>
        <v>#DIV/0!</v>
      </c>
    </row>
    <row r="156" spans="1:45" x14ac:dyDescent="0.45">
      <c r="A156" s="8" t="s">
        <v>56</v>
      </c>
      <c r="B156" s="5">
        <f>'Demand Input'!H35</f>
        <v>11056.179</v>
      </c>
      <c r="C156" s="5">
        <f>'Demand Input'!D35</f>
        <v>0</v>
      </c>
      <c r="D156" s="3" t="e">
        <f t="shared" ref="D156" si="57">B156/C156</f>
        <v>#DIV/0!</v>
      </c>
    </row>
    <row r="157" spans="1:45" x14ac:dyDescent="0.45">
      <c r="A157" s="8" t="s">
        <v>59</v>
      </c>
      <c r="B157" s="5">
        <f>'Demand Input'!H36</f>
        <v>16202.763000000001</v>
      </c>
      <c r="C157" s="5">
        <f>'Demand Input'!D36</f>
        <v>50400.24</v>
      </c>
      <c r="D157" s="3">
        <f t="shared" ref="D157" si="58">B157/C157</f>
        <v>0.32148186199113338</v>
      </c>
    </row>
    <row r="158" spans="1:45" x14ac:dyDescent="0.45">
      <c r="A158" s="8" t="s">
        <v>60</v>
      </c>
      <c r="B158" s="5">
        <f>'Demand Input'!H37</f>
        <v>9585.6200000000008</v>
      </c>
      <c r="C158" s="5">
        <f>'Demand Input'!D37</f>
        <v>0</v>
      </c>
      <c r="D158" s="3" t="e">
        <f t="shared" ref="D158" si="59">B158/C158</f>
        <v>#DIV/0!</v>
      </c>
    </row>
    <row r="159" spans="1:45" x14ac:dyDescent="0.45">
      <c r="A159" s="8" t="s">
        <v>62</v>
      </c>
      <c r="B159" s="5">
        <f>'Demand Input'!H38</f>
        <v>6754.44</v>
      </c>
      <c r="C159" s="5">
        <f>'Demand Input'!D38</f>
        <v>0</v>
      </c>
      <c r="D159" s="3" t="e">
        <f t="shared" ref="D159" si="60">B159/C159</f>
        <v>#DIV/0!</v>
      </c>
    </row>
    <row r="160" spans="1:45" x14ac:dyDescent="0.45">
      <c r="A160" s="8" t="s">
        <v>64</v>
      </c>
      <c r="B160" s="5">
        <f>'Demand Input'!H39</f>
        <v>7547.32</v>
      </c>
      <c r="C160" s="5">
        <f>'Demand Input'!D39</f>
        <v>30611.9</v>
      </c>
      <c r="D160" s="3">
        <f t="shared" ref="D160" si="61">B160/C160</f>
        <v>0.24654856444715942</v>
      </c>
    </row>
    <row r="161" spans="1:4" x14ac:dyDescent="0.45">
      <c r="A161" t="s">
        <v>67</v>
      </c>
      <c r="B161" s="5">
        <f>'Demand Input'!H40</f>
        <v>6907.78</v>
      </c>
      <c r="C161" s="5">
        <f>'Demand Input'!D40</f>
        <v>0</v>
      </c>
      <c r="D161" s="3" t="e">
        <f t="shared" ref="D161" si="62">B161/C161</f>
        <v>#DIV/0!</v>
      </c>
    </row>
  </sheetData>
  <mergeCells count="58">
    <mergeCell ref="BU28:BV28"/>
    <mergeCell ref="BU34:BV34"/>
    <mergeCell ref="B30:C30"/>
    <mergeCell ref="B31:C31"/>
    <mergeCell ref="B32:C32"/>
    <mergeCell ref="B33:C33"/>
    <mergeCell ref="B34:C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BO28:BP28"/>
    <mergeCell ref="BO34:BP34"/>
    <mergeCell ref="J28:K28"/>
    <mergeCell ref="M28:N28"/>
    <mergeCell ref="S28:T28"/>
    <mergeCell ref="A48:E48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28:BJ28"/>
    <mergeCell ref="BI34:BJ34"/>
    <mergeCell ref="BC28:BD28"/>
    <mergeCell ref="AH28:AI28"/>
    <mergeCell ref="AQ28:AR28"/>
    <mergeCell ref="AZ34:BA34"/>
    <mergeCell ref="AQ34:AR34"/>
    <mergeCell ref="AN34:AO34"/>
    <mergeCell ref="AK34:AL34"/>
    <mergeCell ref="AW34:AX34"/>
    <mergeCell ref="AH34:AI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Y28:Z28"/>
    <mergeCell ref="D28:E28"/>
    <mergeCell ref="G28:H28"/>
  </mergeCells>
  <phoneticPr fontId="19" type="noConversion"/>
  <pageMargins left="0.25" right="0.25" top="0.75" bottom="0.75" header="0.3" footer="0.3"/>
  <pageSetup scale="24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76"/>
  <sheetViews>
    <sheetView showGridLines="0" topLeftCell="A58" zoomScaleNormal="100" workbookViewId="0">
      <selection activeCell="K53" sqref="K53"/>
    </sheetView>
  </sheetViews>
  <sheetFormatPr defaultColWidth="9.1328125" defaultRowHeight="14.25" x14ac:dyDescent="0.45"/>
  <cols>
    <col min="1" max="1" width="11.86328125" style="7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74" t="s">
        <v>10</v>
      </c>
      <c r="B1" s="75"/>
      <c r="C1" s="75"/>
      <c r="D1" s="75"/>
      <c r="E1" s="75"/>
      <c r="F1" s="75"/>
      <c r="G1" s="75"/>
      <c r="H1" s="7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75"/>
      <c r="B2" s="75"/>
      <c r="C2" s="75"/>
      <c r="D2" s="75"/>
      <c r="E2" s="75"/>
      <c r="F2" s="75"/>
      <c r="G2" s="75"/>
      <c r="H2" s="75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75"/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75"/>
      <c r="B4" s="75"/>
      <c r="C4" s="75"/>
      <c r="D4" s="75"/>
      <c r="E4" s="75"/>
      <c r="F4" s="75"/>
      <c r="G4" s="75"/>
      <c r="H4" s="75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78" t="str">
        <f>C7</f>
        <v>Kent County Water Authority</v>
      </c>
      <c r="B5" s="78"/>
      <c r="C5" s="78"/>
      <c r="D5" s="78"/>
      <c r="E5" s="78"/>
      <c r="F5" s="78"/>
      <c r="G5" s="78"/>
      <c r="H5" s="7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79" t="s">
        <v>39</v>
      </c>
      <c r="B6" s="79"/>
      <c r="C6" s="79"/>
      <c r="D6" s="79"/>
      <c r="E6" s="79"/>
      <c r="F6" s="79"/>
      <c r="G6" s="79"/>
      <c r="H6" s="7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0" t="s">
        <v>36</v>
      </c>
      <c r="D7" s="70"/>
      <c r="E7" s="70"/>
      <c r="F7" s="70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0" t="s">
        <v>33</v>
      </c>
      <c r="D8" s="70"/>
      <c r="E8" s="70"/>
      <c r="F8" s="70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0" t="s">
        <v>32</v>
      </c>
      <c r="D9" s="70"/>
      <c r="E9" s="70"/>
      <c r="F9" s="70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73"/>
      <c r="C11" s="73"/>
      <c r="D11" s="73"/>
      <c r="E11" s="73"/>
      <c r="F11" s="73"/>
      <c r="G11" s="73"/>
      <c r="H11" s="73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76" t="str">
        <f>"Input Customer Demand ("&amp;C8&amp;")"</f>
        <v>Input Customer Demand (Kgal)</v>
      </c>
      <c r="C13" s="76"/>
      <c r="D13" s="76"/>
      <c r="E13" s="76"/>
      <c r="F13" s="76"/>
      <c r="G13" s="76"/>
      <c r="H13" s="7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1" t="s">
        <v>7</v>
      </c>
      <c r="C14" s="71"/>
      <c r="D14" s="71"/>
      <c r="E14" s="71"/>
      <c r="F14" s="71"/>
      <c r="G14" s="71"/>
      <c r="H14" s="71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77" t="s">
        <v>51</v>
      </c>
      <c r="C15" s="77"/>
      <c r="D15" s="77"/>
      <c r="E15" s="32"/>
      <c r="F15" s="77" t="s">
        <v>52</v>
      </c>
      <c r="G15" s="77"/>
      <c r="H15" s="77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>
        <v>43862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>
        <v>43891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>
        <v>43922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>
        <v>43952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>
        <v>43983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>
        <v>44013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>
        <v>44044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>
        <v>44075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>
        <v>44105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>
        <v>44136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>
        <v>44166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>
        <v>44197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>
        <v>44228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>
        <v>44256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>
        <v>44287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48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49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54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56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59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60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62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64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67</v>
      </c>
      <c r="B40" s="19">
        <f>(16681791*7.48)/1000</f>
        <v>124779.79668000001</v>
      </c>
      <c r="C40" s="19">
        <f>(4364345*7.48)/1000</f>
        <v>32645.300600000002</v>
      </c>
      <c r="D40" s="62"/>
      <c r="E40" s="20"/>
      <c r="F40" s="19">
        <f>(16771269*7.48)/1000</f>
        <v>125449.09212</v>
      </c>
      <c r="G40" s="19">
        <f>(3854626*7.48)/1000</f>
        <v>28832.602480000001</v>
      </c>
      <c r="H40" s="19">
        <f>(923500*7.48)/1000</f>
        <v>6907.78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ht="6.75" customHeight="1" x14ac:dyDescent="0.45">
      <c r="A41" s="30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ht="2.25" customHeight="1" x14ac:dyDescent="0.45">
      <c r="A42" s="32"/>
      <c r="B42" s="72"/>
      <c r="C42" s="72"/>
      <c r="D42" s="72"/>
      <c r="E42" s="72"/>
      <c r="F42" s="72"/>
      <c r="G42" s="72"/>
      <c r="H42" s="72"/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ht="6.75" customHeight="1" x14ac:dyDescent="0.45">
      <c r="A43" s="3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ht="23.25" x14ac:dyDescent="0.7">
      <c r="A44" s="33"/>
      <c r="B44" s="76" t="str">
        <f>"Input Water Produced ("&amp;C9&amp;")"</f>
        <v>Input Water Produced (MG)</v>
      </c>
      <c r="C44" s="76"/>
      <c r="D44" s="76"/>
      <c r="E44" s="76"/>
      <c r="F44" s="76"/>
      <c r="G44" s="76"/>
      <c r="H44" s="76"/>
      <c r="I44" s="28"/>
      <c r="J44" s="28"/>
      <c r="K44" s="28"/>
      <c r="L44" s="28"/>
      <c r="M44" s="28"/>
      <c r="N44" s="28"/>
      <c r="O44" s="28"/>
      <c r="P44" s="28"/>
      <c r="Q44" s="45"/>
      <c r="R44" s="45"/>
      <c r="S44" s="4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45">
      <c r="A45" s="33"/>
      <c r="B45" s="71" t="s">
        <v>9</v>
      </c>
      <c r="C45" s="71"/>
      <c r="D45" s="71"/>
      <c r="E45" s="71"/>
      <c r="F45" s="71"/>
      <c r="G45" s="71"/>
      <c r="H45" s="7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ht="30.4" x14ac:dyDescent="0.7">
      <c r="A46" s="33"/>
      <c r="B46" s="30"/>
      <c r="C46" s="34" t="s">
        <v>0</v>
      </c>
      <c r="D46" s="85" t="s">
        <v>74</v>
      </c>
      <c r="E46" s="36"/>
      <c r="F46" s="85" t="s">
        <v>75</v>
      </c>
      <c r="G46" s="28"/>
      <c r="H46" s="35" t="s">
        <v>45</v>
      </c>
      <c r="I46" s="26"/>
      <c r="J46" s="2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45">
      <c r="A47" s="33"/>
      <c r="B47" s="30"/>
      <c r="C47" s="51">
        <v>43862</v>
      </c>
      <c r="D47" s="42">
        <v>173.84700000000001</v>
      </c>
      <c r="E47" s="43"/>
      <c r="F47" s="42">
        <v>167.53200000000001</v>
      </c>
      <c r="G47" s="28"/>
      <c r="H47" s="50">
        <f t="shared" ref="H47:H60" si="0">(F47-D47)/D47</f>
        <v>-3.6325044435624412E-2</v>
      </c>
      <c r="I47" s="26"/>
      <c r="J47" s="2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45">
      <c r="A48" s="33"/>
      <c r="B48" s="30"/>
      <c r="C48" s="51">
        <v>43891</v>
      </c>
      <c r="D48" s="42">
        <v>195.333</v>
      </c>
      <c r="E48" s="43"/>
      <c r="F48" s="42">
        <v>190.30600000000001</v>
      </c>
      <c r="G48" s="28"/>
      <c r="H48" s="50">
        <f t="shared" si="0"/>
        <v>-2.573553879784771E-2</v>
      </c>
      <c r="I48" s="26"/>
      <c r="J48" s="2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45">
      <c r="A49" s="33"/>
      <c r="B49" s="30"/>
      <c r="C49" s="51">
        <v>43922</v>
      </c>
      <c r="D49" s="42">
        <v>193.55099999999999</v>
      </c>
      <c r="E49" s="43"/>
      <c r="F49" s="42">
        <v>178.22</v>
      </c>
      <c r="G49" s="28"/>
      <c r="H49" s="50">
        <f t="shared" si="0"/>
        <v>-7.9209097343852466E-2</v>
      </c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45">
      <c r="A50" s="33"/>
      <c r="B50" s="30"/>
      <c r="C50" s="51">
        <v>43952</v>
      </c>
      <c r="D50" s="42">
        <v>228.09100000000001</v>
      </c>
      <c r="E50" s="43"/>
      <c r="F50" s="42">
        <v>240.625</v>
      </c>
      <c r="G50" s="28"/>
      <c r="H50" s="50">
        <f t="shared" si="0"/>
        <v>5.4951751713132005E-2</v>
      </c>
      <c r="I50" s="26"/>
      <c r="J50" s="2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45">
      <c r="A51" s="33"/>
      <c r="B51" s="30"/>
      <c r="C51" s="51">
        <v>43983</v>
      </c>
      <c r="D51" s="18">
        <v>257.89999999999998</v>
      </c>
      <c r="E51" s="37"/>
      <c r="F51" s="18">
        <v>348.57</v>
      </c>
      <c r="G51" s="28"/>
      <c r="H51" s="50">
        <f t="shared" si="0"/>
        <v>0.35157037611477326</v>
      </c>
      <c r="I51" s="26"/>
      <c r="J51" s="2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45">
      <c r="A52" s="33"/>
      <c r="B52" s="30"/>
      <c r="C52" s="51">
        <v>44013</v>
      </c>
      <c r="D52" s="18">
        <v>333.37</v>
      </c>
      <c r="E52" s="37"/>
      <c r="F52" s="18">
        <v>381.34</v>
      </c>
      <c r="G52" s="28"/>
      <c r="H52" s="50">
        <f t="shared" si="0"/>
        <v>0.14389417164111939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45">
      <c r="A53" s="33"/>
      <c r="B53" s="30"/>
      <c r="C53" s="51">
        <v>44044</v>
      </c>
      <c r="D53" s="42">
        <v>323.49</v>
      </c>
      <c r="E53" s="43"/>
      <c r="F53" s="42">
        <v>370.12</v>
      </c>
      <c r="G53" s="28"/>
      <c r="H53" s="50">
        <f t="shared" si="0"/>
        <v>0.14414665059198117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>
        <v>44075</v>
      </c>
      <c r="D54" s="42">
        <v>282.52999999999997</v>
      </c>
      <c r="E54" s="43"/>
      <c r="F54" s="42">
        <v>320.39</v>
      </c>
      <c r="G54" s="28"/>
      <c r="H54" s="50">
        <f t="shared" si="0"/>
        <v>0.13400346865819565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>
        <v>44105</v>
      </c>
      <c r="D55" s="42">
        <v>208.72</v>
      </c>
      <c r="E55" s="43"/>
      <c r="F55" s="42">
        <v>233.34</v>
      </c>
      <c r="G55" s="28"/>
      <c r="H55" s="50">
        <f t="shared" si="0"/>
        <v>0.11795707167497127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>
        <v>44136</v>
      </c>
      <c r="D56" s="42">
        <v>193.92</v>
      </c>
      <c r="E56" s="43"/>
      <c r="F56" s="42">
        <v>187.14</v>
      </c>
      <c r="G56" s="28"/>
      <c r="H56" s="50">
        <f t="shared" si="0"/>
        <v>-3.4962871287128723E-2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>
        <v>44166</v>
      </c>
      <c r="D57" s="42">
        <v>188.86</v>
      </c>
      <c r="E57" s="43"/>
      <c r="F57" s="42">
        <v>182.02</v>
      </c>
      <c r="G57" s="28"/>
      <c r="H57" s="50">
        <f t="shared" si="0"/>
        <v>-3.6217303822937641E-2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>
        <v>44197</v>
      </c>
      <c r="D58" s="42">
        <v>189.94</v>
      </c>
      <c r="E58" s="43"/>
      <c r="F58" s="42">
        <v>189.96</v>
      </c>
      <c r="G58" s="28"/>
      <c r="H58" s="50">
        <f t="shared" si="0"/>
        <v>1.0529640939249358E-4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>
        <v>44228</v>
      </c>
      <c r="D59" s="42">
        <v>173.75</v>
      </c>
      <c r="E59" s="43"/>
      <c r="F59" s="42">
        <v>178.97</v>
      </c>
      <c r="G59" s="28"/>
      <c r="H59" s="50">
        <f t="shared" si="0"/>
        <v>3.0043165467625893E-2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>
        <v>44256</v>
      </c>
      <c r="D60" s="42">
        <v>190.77</v>
      </c>
      <c r="E60" s="43"/>
      <c r="F60" s="42">
        <v>195.96</v>
      </c>
      <c r="G60" s="28"/>
      <c r="H60" s="50">
        <f t="shared" si="0"/>
        <v>2.7205535461550544E-2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>
        <v>44287</v>
      </c>
      <c r="D61" s="42">
        <v>184.23</v>
      </c>
      <c r="E61" s="43"/>
      <c r="F61" s="42">
        <v>203.05</v>
      </c>
      <c r="G61" s="28"/>
      <c r="H61" s="50">
        <f t="shared" ref="H61:H65" si="1">(F61-D61)/D61</f>
        <v>0.10215491505183751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 t="s">
        <v>48</v>
      </c>
      <c r="D62" s="42">
        <v>240.63</v>
      </c>
      <c r="E62" s="43"/>
      <c r="F62" s="42">
        <v>280.19</v>
      </c>
      <c r="G62" s="28"/>
      <c r="H62" s="50">
        <f>(F62-D62)/D62</f>
        <v>0.16440177866433944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49</v>
      </c>
      <c r="D63" s="42">
        <v>348.57</v>
      </c>
      <c r="E63" s="43"/>
      <c r="F63" s="42">
        <v>329.03800000000001</v>
      </c>
      <c r="G63" s="28"/>
      <c r="H63" s="50">
        <f t="shared" si="1"/>
        <v>-5.6034655879737161E-2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54</v>
      </c>
      <c r="D64" s="18">
        <v>381.33600000000001</v>
      </c>
      <c r="E64" s="37"/>
      <c r="F64" s="18">
        <v>293.58499999999998</v>
      </c>
      <c r="G64" s="28"/>
      <c r="H64" s="50">
        <f t="shared" si="1"/>
        <v>-0.23011464954790534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56</v>
      </c>
      <c r="D65" s="61">
        <v>370.12</v>
      </c>
      <c r="E65" s="43"/>
      <c r="F65" s="61">
        <v>314.51</v>
      </c>
      <c r="G65" s="28"/>
      <c r="H65" s="50">
        <f t="shared" si="1"/>
        <v>-0.15024856803198966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59</v>
      </c>
      <c r="D66" s="61">
        <v>331.274</v>
      </c>
      <c r="E66" s="43"/>
      <c r="F66" s="61">
        <v>279.10500000000002</v>
      </c>
      <c r="G66" s="28"/>
      <c r="H66" s="50">
        <f t="shared" ref="H66:H70" si="2">(F66-D66)/D66</f>
        <v>-0.15747991088947513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60</v>
      </c>
      <c r="D67" s="61">
        <v>242.62</v>
      </c>
      <c r="E67" s="43"/>
      <c r="F67" s="61">
        <v>230.88</v>
      </c>
      <c r="G67" s="28"/>
      <c r="H67" s="50">
        <f t="shared" si="2"/>
        <v>-4.8388426345725863E-2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62</v>
      </c>
      <c r="D68" s="61">
        <v>193.57</v>
      </c>
      <c r="E68" s="43"/>
      <c r="F68" s="61">
        <v>196.185</v>
      </c>
      <c r="G68" s="28"/>
      <c r="H68" s="50">
        <f t="shared" si="2"/>
        <v>1.3509324792064934E-2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64</v>
      </c>
      <c r="D69" s="61">
        <v>188.58445</v>
      </c>
      <c r="E69" s="43"/>
      <c r="F69" s="61">
        <v>182.82619700000001</v>
      </c>
      <c r="G69" s="28"/>
      <c r="H69" s="50">
        <f t="shared" si="2"/>
        <v>-3.0534081680647564E-2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67</v>
      </c>
      <c r="D70" s="61">
        <v>189.96651399999999</v>
      </c>
      <c r="E70" s="43"/>
      <c r="F70" s="61">
        <v>179.42974799999999</v>
      </c>
      <c r="G70" s="28"/>
      <c r="H70" s="50">
        <f t="shared" si="2"/>
        <v>-5.5466438679819124E-2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30"/>
      <c r="D71" s="26" t="s">
        <v>40</v>
      </c>
      <c r="E71" s="26"/>
      <c r="F71" s="26"/>
      <c r="G71" s="26"/>
      <c r="H71" s="26"/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0"/>
      <c r="B72" s="30"/>
      <c r="C72" s="30"/>
      <c r="D72" s="26"/>
      <c r="E72" s="26"/>
      <c r="F72" s="26"/>
      <c r="G72" s="26"/>
      <c r="H72" s="26"/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0"/>
      <c r="B73" s="30"/>
      <c r="C73" s="30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0"/>
      <c r="B74" s="30"/>
      <c r="C74" s="3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0"/>
      <c r="B75" s="30"/>
      <c r="C75" s="30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0"/>
      <c r="B76" s="30"/>
      <c r="C76" s="3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</sheetData>
  <mergeCells count="14">
    <mergeCell ref="C9:F9"/>
    <mergeCell ref="B45:H45"/>
    <mergeCell ref="B42:H42"/>
    <mergeCell ref="B11:H11"/>
    <mergeCell ref="A1:H4"/>
    <mergeCell ref="B44:H44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31" zoomScaleNormal="100" workbookViewId="0">
      <selection activeCell="Q15" sqref="Q15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79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9" ht="28.5" customHeight="1" x14ac:dyDescent="0.7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9" ht="26.25" customHeight="1" x14ac:dyDescent="0.75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44562</v>
      </c>
      <c r="E11" s="24">
        <v>1405164.61</v>
      </c>
      <c r="G11" s="24">
        <v>657907.39</v>
      </c>
      <c r="I11" s="24">
        <v>114888.2</v>
      </c>
      <c r="K11" s="24">
        <f>53776.33+232938.18</f>
        <v>286714.51</v>
      </c>
      <c r="M11" s="24">
        <f>SUM(E11:K11)</f>
        <v>2464674.71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44531</v>
      </c>
      <c r="E15" s="24">
        <v>1945289.63</v>
      </c>
      <c r="G15" s="24">
        <v>246057.29</v>
      </c>
      <c r="I15" s="24">
        <v>94834.23</v>
      </c>
      <c r="K15" s="24">
        <f>172812.55+230520.07</f>
        <v>403332.62</v>
      </c>
      <c r="M15" s="24">
        <f>SUM(E15:K15)</f>
        <v>2689513.77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44197</v>
      </c>
      <c r="E19" s="24">
        <v>2789350.8</v>
      </c>
      <c r="G19" s="24">
        <v>769140.55</v>
      </c>
      <c r="I19" s="24">
        <v>-8015.46</v>
      </c>
      <c r="K19" s="24">
        <v>547538.73</v>
      </c>
      <c r="M19" s="24">
        <f>SUM(E19:K19)</f>
        <v>4098014.6199999996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44166</v>
      </c>
      <c r="E23" s="24">
        <v>3977703.84</v>
      </c>
      <c r="G23" s="24">
        <v>-13135.27</v>
      </c>
      <c r="I23" s="24">
        <v>446131.1</v>
      </c>
      <c r="K23" s="24">
        <v>320530.51</v>
      </c>
      <c r="M23" s="24">
        <f>SUM(E23:K23)</f>
        <v>4731230.18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44562</v>
      </c>
      <c r="D32" s="41"/>
      <c r="E32" s="19">
        <v>2028</v>
      </c>
      <c r="F32" s="41"/>
      <c r="G32" s="24">
        <v>398749.07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44531</v>
      </c>
      <c r="D36" s="41"/>
      <c r="E36" s="19">
        <v>1152</v>
      </c>
      <c r="F36" s="41"/>
      <c r="G36" s="24">
        <v>419201.76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44197</v>
      </c>
      <c r="D40" s="23"/>
      <c r="E40" s="19">
        <v>2254</v>
      </c>
      <c r="F40" s="23"/>
      <c r="G40" s="24">
        <v>634802.77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44166</v>
      </c>
      <c r="D44" s="23"/>
      <c r="E44" s="19">
        <v>1476</v>
      </c>
      <c r="F44" s="23"/>
      <c r="G44" s="24">
        <v>482973.39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44562</v>
      </c>
      <c r="D53" s="23"/>
      <c r="E53" s="24">
        <v>1708699</v>
      </c>
      <c r="F53" s="23"/>
      <c r="G53" s="48">
        <v>44531</v>
      </c>
      <c r="H53" s="23"/>
      <c r="I53" s="24">
        <v>1906309.46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63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44197</v>
      </c>
      <c r="D58" s="23"/>
      <c r="E58" s="24">
        <v>2856386</v>
      </c>
      <c r="F58" s="23"/>
      <c r="G58" s="48">
        <v>44166</v>
      </c>
      <c r="H58" s="23"/>
      <c r="I58" s="24">
        <v>1177471.8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2021-12-16T13:39:15Z</cp:lastPrinted>
  <dcterms:created xsi:type="dcterms:W3CDTF">2020-04-08T14:34:01Z</dcterms:created>
  <dcterms:modified xsi:type="dcterms:W3CDTF">2022-02-14T15:58:46Z</dcterms:modified>
</cp:coreProperties>
</file>