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1\Covid-19\"/>
    </mc:Choice>
  </mc:AlternateContent>
  <bookViews>
    <workbookView xWindow="0" yWindow="0" windowWidth="25200" windowHeight="11985"/>
  </bookViews>
  <sheets>
    <sheet name="Summary" sheetId="4" r:id="rId1"/>
    <sheet name="Consumption Input" sheetId="3" r:id="rId2"/>
    <sheet name="Financial Input" sheetId="5" r:id="rId3"/>
  </sheets>
  <externalReferences>
    <externalReference r:id="rId4"/>
  </externalReferences>
  <definedNames>
    <definedName name="_xlnm.Print_Area" localSheetId="1">'Consumption Input'!$A$1:$H$38</definedName>
    <definedName name="_xlnm.Print_Area" localSheetId="2">'Financial Input'!$A$1:$N$59</definedName>
    <definedName name="_xlnm.Print_Area" localSheetId="0">Summary!$A$1:$X$26</definedName>
    <definedName name="Units" localSheetId="2">[1]Inputs!#REF!</definedName>
    <definedName name="Units">'Consumption Input'!#REF!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7" i="5" l="1"/>
  <c r="M9" i="5"/>
  <c r="M21" i="5" l="1"/>
  <c r="M13" i="5"/>
  <c r="C23" i="3"/>
  <c r="G23" i="3"/>
  <c r="G22" i="3" l="1"/>
  <c r="G21" i="3"/>
  <c r="F21" i="3"/>
  <c r="G20" i="3"/>
  <c r="G19" i="3"/>
  <c r="G18" i="3"/>
  <c r="G17" i="3"/>
  <c r="C22" i="3"/>
  <c r="C21" i="3"/>
  <c r="C20" i="3"/>
  <c r="C19" i="3"/>
  <c r="C18" i="3"/>
  <c r="C17" i="3"/>
  <c r="B43" i="4" l="1"/>
  <c r="C43" i="4"/>
  <c r="B44" i="4"/>
  <c r="C44" i="4"/>
  <c r="B45" i="4"/>
  <c r="C45" i="4"/>
  <c r="B46" i="4"/>
  <c r="C46" i="4"/>
  <c r="B47" i="4"/>
  <c r="C47" i="4"/>
  <c r="B48" i="4"/>
  <c r="C48" i="4"/>
  <c r="D43" i="4" l="1"/>
  <c r="D44" i="4"/>
  <c r="D45" i="4"/>
  <c r="D48" i="4"/>
  <c r="D47" i="4"/>
  <c r="D46" i="4"/>
  <c r="B49" i="4" l="1"/>
  <c r="C49" i="4" l="1"/>
  <c r="B54" i="4"/>
  <c r="C54" i="4"/>
  <c r="B55" i="4"/>
  <c r="C55" i="4"/>
  <c r="B56" i="4"/>
  <c r="C56" i="4"/>
  <c r="B57" i="4"/>
  <c r="C57" i="4"/>
  <c r="B58" i="4"/>
  <c r="C58" i="4"/>
  <c r="B59" i="4"/>
  <c r="C59" i="4"/>
  <c r="D56" i="4" l="1"/>
  <c r="D59" i="4"/>
  <c r="D58" i="4"/>
  <c r="D54" i="4"/>
  <c r="D55" i="4"/>
  <c r="D57" i="4"/>
  <c r="B7" i="4" l="1"/>
  <c r="A52" i="4"/>
  <c r="A41" i="4"/>
  <c r="B13" i="3"/>
  <c r="C60" i="4" l="1"/>
  <c r="N6" i="4"/>
  <c r="B60" i="4"/>
  <c r="N5" i="3"/>
  <c r="O25" i="4" l="1"/>
  <c r="D49" i="4"/>
  <c r="G1" i="5"/>
  <c r="H2" i="4"/>
  <c r="B6" i="4"/>
  <c r="B5" i="4"/>
  <c r="G6" i="4" l="1"/>
  <c r="J6" i="4"/>
  <c r="M6" i="4"/>
  <c r="N25" i="4" s="1"/>
  <c r="P6" i="4"/>
  <c r="S6" i="4"/>
  <c r="V6" i="4"/>
  <c r="D6" i="4"/>
  <c r="P5" i="4"/>
  <c r="P7" i="4" s="1"/>
  <c r="S5" i="4"/>
  <c r="V5" i="4"/>
  <c r="D5" i="4"/>
  <c r="H6" i="4"/>
  <c r="H25" i="4" s="1"/>
  <c r="K6" i="4"/>
  <c r="L25" i="4" s="1"/>
  <c r="Q6" i="4"/>
  <c r="T6" i="4"/>
  <c r="W6" i="4"/>
  <c r="E6" i="4"/>
  <c r="Q5" i="4"/>
  <c r="T5" i="4"/>
  <c r="W5" i="4"/>
  <c r="E5" i="4"/>
  <c r="V7" i="4" l="1"/>
  <c r="W25" i="4"/>
  <c r="U25" i="4"/>
  <c r="T25" i="4"/>
  <c r="Q25" i="4"/>
  <c r="R25" i="4"/>
  <c r="E25" i="4"/>
  <c r="E7" i="4"/>
  <c r="K25" i="4"/>
  <c r="W7" i="4"/>
  <c r="T7" i="4"/>
  <c r="Q7" i="4"/>
  <c r="S7" i="4"/>
  <c r="D7" i="4"/>
  <c r="K5" i="4"/>
  <c r="K7" i="4" s="1"/>
  <c r="H5" i="4"/>
  <c r="H7" i="4" s="1"/>
  <c r="N5" i="4"/>
  <c r="N7" i="4" s="1"/>
  <c r="M5" i="4"/>
  <c r="M7" i="4" s="1"/>
  <c r="J5" i="4"/>
  <c r="J7" i="4" s="1"/>
  <c r="G5" i="4"/>
  <c r="G7" i="4" s="1"/>
  <c r="D60" i="4"/>
  <c r="D8" i="4" l="1"/>
  <c r="G8" i="4"/>
  <c r="P8" i="4"/>
  <c r="J8" i="4"/>
  <c r="M8" i="4"/>
  <c r="V8" i="4"/>
  <c r="S8" i="4"/>
</calcChain>
</file>

<file path=xl/sharedStrings.xml><?xml version="1.0" encoding="utf-8"?>
<sst xmlns="http://schemas.openxmlformats.org/spreadsheetml/2006/main" count="101" uniqueCount="48">
  <si>
    <t>Current Year</t>
  </si>
  <si>
    <t>Prior Year</t>
  </si>
  <si>
    <t>Month</t>
  </si>
  <si>
    <t>Residential</t>
  </si>
  <si>
    <t>Non-Residential</t>
  </si>
  <si>
    <t>Select Consumption Units:</t>
  </si>
  <si>
    <t>Enter Utility Name:</t>
  </si>
  <si>
    <t>COVID-19 Impact Model</t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</si>
  <si>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</si>
  <si>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</si>
  <si>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</si>
  <si>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</si>
  <si>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</si>
  <si>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</si>
  <si>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</si>
  <si>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</si>
  <si>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</si>
  <si>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</si>
  <si>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</si>
  <si>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</si>
  <si>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</si>
  <si>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</si>
  <si>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</si>
  <si>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</si>
  <si>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</si>
  <si>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</si>
  <si>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kWh</t>
  </si>
  <si>
    <r>
      <t>Deliveries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</si>
  <si>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Please enter data into grey cells below.</t>
  </si>
  <si>
    <t>Pascoag Utility District</t>
  </si>
  <si>
    <t>current</t>
  </si>
  <si>
    <t>30- days</t>
  </si>
  <si>
    <t>60 days</t>
  </si>
  <si>
    <t>90 days</t>
  </si>
  <si>
    <t>Total Deliveries % Change from Previous year</t>
  </si>
  <si>
    <t xml:space="preserve">*  Please Note that In June we began running the Delinquent accounts over $100. Prior to June they were run for $50 and greater.  </t>
  </si>
  <si>
    <t>***</t>
  </si>
  <si>
    <t>Dec</t>
  </si>
  <si>
    <t>Jan</t>
  </si>
  <si>
    <t>Current Year (2021/2022)</t>
  </si>
  <si>
    <t>Prior Year (2020/2021)</t>
  </si>
  <si>
    <t>Feb</t>
  </si>
  <si>
    <t>March</t>
  </si>
  <si>
    <t>April</t>
  </si>
  <si>
    <t>May</t>
  </si>
  <si>
    <t>June</t>
  </si>
  <si>
    <t xml:space="preserve">April </t>
  </si>
  <si>
    <t xml:space="preserve">May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</si>
</sst>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0.000000000000000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b/>
      <sz val="4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23B40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5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7" fillId="3" borderId="0" xfId="0" applyFont="1" applyFill="1" applyBorder="1"/>
    <xf numFmtId="0" fontId="9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3" fontId="8" fillId="4" borderId="4" xfId="1" applyNumberFormat="1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1" fillId="0" borderId="0" xfId="0" applyFont="1" applyAlignment="1">
      <alignment horizontal="center"/>
    </xf>
    <xf numFmtId="0" fontId="7" fillId="3" borderId="0" xfId="0" applyFont="1" applyFill="1"/>
    <xf numFmtId="166" fontId="8" fillId="4" borderId="4" xfId="3" applyNumberFormat="1" applyFont="1" applyFill="1" applyBorder="1" applyAlignment="1">
      <alignment horizontal="center"/>
    </xf>
    <xf numFmtId="0" fontId="7" fillId="3" borderId="0" xfId="0" applyFont="1" applyFill="1" applyAlignment="1">
      <alignment wrapText="1"/>
    </xf>
    <xf numFmtId="0" fontId="0" fillId="0" borderId="0" xfId="0" applyFill="1" applyBorder="1"/>
    <xf numFmtId="0" fontId="0" fillId="0" borderId="0" xfId="0" applyFill="1"/>
    <xf numFmtId="0" fontId="13" fillId="0" borderId="0" xfId="0" applyFont="1" applyFill="1" applyAlignment="1">
      <alignment vertical="center"/>
    </xf>
    <xf numFmtId="0" fontId="8" fillId="0" borderId="0" xfId="0" applyFont="1" applyFill="1"/>
    <xf numFmtId="0" fontId="3" fillId="0" borderId="0" xfId="0" applyFont="1" applyFill="1" applyAlignment="1">
      <alignment horizontal="right" indent="1"/>
    </xf>
    <xf numFmtId="0" fontId="8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right" indent="1"/>
    </xf>
    <xf numFmtId="0" fontId="17" fillId="0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 indent="1"/>
    </xf>
    <xf numFmtId="0" fontId="18" fillId="0" borderId="0" xfId="0" applyFont="1" applyFill="1"/>
    <xf numFmtId="0" fontId="19" fillId="0" borderId="0" xfId="0" applyFont="1" applyFill="1"/>
    <xf numFmtId="0" fontId="8" fillId="3" borderId="0" xfId="0" applyFont="1" applyFill="1"/>
    <xf numFmtId="0" fontId="4" fillId="0" borderId="0" xfId="0" applyFont="1" applyFill="1" applyBorder="1" applyAlignment="1"/>
    <xf numFmtId="0" fontId="20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left" indent="1"/>
    </xf>
    <xf numFmtId="0" fontId="0" fillId="0" borderId="0" xfId="0" applyFont="1" applyFill="1" applyBorder="1"/>
    <xf numFmtId="0" fontId="15" fillId="0" borderId="0" xfId="0" applyFont="1" applyFill="1"/>
    <xf numFmtId="167" fontId="0" fillId="0" borderId="0" xfId="0" applyNumberFormat="1"/>
    <xf numFmtId="17" fontId="8" fillId="4" borderId="4" xfId="0" applyNumberFormat="1" applyFont="1" applyFill="1" applyBorder="1" applyAlignment="1">
      <alignment horizontal="center"/>
    </xf>
    <xf numFmtId="16" fontId="8" fillId="4" borderId="4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0" fillId="4" borderId="0" xfId="0" applyFill="1" applyBorder="1" applyAlignment="1">
      <alignment horizontal="center" shrinkToFit="1"/>
    </xf>
    <xf numFmtId="0" fontId="0" fillId="4" borderId="6" xfId="0" applyFill="1" applyBorder="1" applyAlignment="1">
      <alignment horizontal="center" shrinkToFit="1"/>
    </xf>
    <xf numFmtId="0" fontId="16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8" fillId="0" borderId="2" xfId="1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left" vertical="center" indent="21"/>
    </xf>
    <xf numFmtId="0" fontId="10" fillId="0" borderId="0" xfId="0" applyFont="1" applyFill="1" applyAlignment="1">
      <alignment horizontal="left" vertical="center" indent="21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8" fillId="0" borderId="0" xfId="0" applyFont="1" applyFill="1" applyAlignment="1">
      <alignment horizontal="left" wrapText="1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Summary!$A$41</c:f>
          <c:strCache>
            <c:ptCount val="1"/>
            <c:pt idx="0">
              <c:v>Residential Deliveries (kWh)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Summary!$C$32</c:f>
              <c:strCache>
                <c:ptCount val="1"/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Summary!$A$43:$A$49</c:f>
              <c:strCache>
                <c:ptCount val="7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</c:strCache>
            </c:strRef>
          </c:cat>
          <c:val>
            <c:numRef>
              <c:f>Summary!$C$43:$C$49</c:f>
              <c:numCache>
                <c:formatCode>_(* #,##0_);_(* \(#,##0\);_(* "-"??_);_(@_)</c:formatCode>
                <c:ptCount val="7"/>
                <c:pt idx="0">
                  <c:v>2793607</c:v>
                </c:pt>
                <c:pt idx="1">
                  <c:v>3124442</c:v>
                </c:pt>
                <c:pt idx="2">
                  <c:v>3307618</c:v>
                </c:pt>
                <c:pt idx="3">
                  <c:v>2805250</c:v>
                </c:pt>
                <c:pt idx="4">
                  <c:v>2517652</c:v>
                </c:pt>
                <c:pt idx="5">
                  <c:v>2348338</c:v>
                </c:pt>
                <c:pt idx="6">
                  <c:v>2806791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Summary!$B$32</c:f>
              <c:strCache>
                <c:ptCount val="1"/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Summary!$A$43:$A$49</c:f>
              <c:strCache>
                <c:ptCount val="7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</c:strCache>
            </c:strRef>
          </c:cat>
          <c:val>
            <c:numRef>
              <c:f>Summary!$B$43:$B$49</c:f>
              <c:numCache>
                <c:formatCode>_(* #,##0_);_(* \(#,##0\);_(* "-"??_);_(@_)</c:formatCode>
                <c:ptCount val="7"/>
                <c:pt idx="0">
                  <c:v>2803771</c:v>
                </c:pt>
                <c:pt idx="1">
                  <c:v>3040217</c:v>
                </c:pt>
                <c:pt idx="2">
                  <c:v>3510451</c:v>
                </c:pt>
                <c:pt idx="3">
                  <c:v>2696163</c:v>
                </c:pt>
                <c:pt idx="4">
                  <c:v>2493703</c:v>
                </c:pt>
                <c:pt idx="5">
                  <c:v>2261286</c:v>
                </c:pt>
                <c:pt idx="6">
                  <c:v>2677737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6197304"/>
        <c:axId val="146409256"/>
      </c:barChart>
      <c:catAx>
        <c:axId val="146197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409256"/>
        <c:crosses val="autoZero"/>
        <c:auto val="1"/>
        <c:lblAlgn val="ctr"/>
        <c:lblOffset val="100"/>
        <c:noMultiLvlLbl val="0"/>
      </c:catAx>
      <c:valAx>
        <c:axId val="146409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197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Non-Residential Deliveries (kWh)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Summary!$C$32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</c:strCache>
            </c:strRef>
          </c:cat>
          <c:val>
            <c:numRef>
              <c:f>Summary!$C$54:$C$60</c:f>
              <c:numCache>
                <c:formatCode>_(* #,##0_);_(* \(#,##0\);_(* "-"??_);_(@_)</c:formatCode>
                <c:ptCount val="7"/>
                <c:pt idx="0">
                  <c:v>1367905</c:v>
                </c:pt>
                <c:pt idx="1">
                  <c:v>1741151</c:v>
                </c:pt>
                <c:pt idx="2">
                  <c:v>1548063</c:v>
                </c:pt>
                <c:pt idx="3">
                  <c:v>1549153</c:v>
                </c:pt>
                <c:pt idx="4">
                  <c:v>1684677</c:v>
                </c:pt>
                <c:pt idx="5">
                  <c:v>1417925</c:v>
                </c:pt>
                <c:pt idx="6">
                  <c:v>1304116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Summary!$B$32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</c:strCache>
            </c:strRef>
          </c:cat>
          <c:val>
            <c:numRef>
              <c:f>Summary!$B$54:$B$60</c:f>
              <c:numCache>
                <c:formatCode>_(* #,##0_);_(* \(#,##0\);_(* "-"??_);_(@_)</c:formatCode>
                <c:ptCount val="7"/>
                <c:pt idx="0">
                  <c:v>1348000</c:v>
                </c:pt>
                <c:pt idx="1">
                  <c:v>1691318</c:v>
                </c:pt>
                <c:pt idx="2">
                  <c:v>1705422</c:v>
                </c:pt>
                <c:pt idx="3">
                  <c:v>1550355</c:v>
                </c:pt>
                <c:pt idx="4">
                  <c:v>1750598</c:v>
                </c:pt>
                <c:pt idx="5">
                  <c:v>1421957</c:v>
                </c:pt>
                <c:pt idx="6">
                  <c:v>1447306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6527240"/>
        <c:axId val="146527624"/>
      </c:barChart>
      <c:catAx>
        <c:axId val="146527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527624"/>
        <c:crosses val="autoZero"/>
        <c:auto val="1"/>
        <c:lblAlgn val="ctr"/>
        <c:lblOffset val="100"/>
        <c:noMultiLvlLbl val="0"/>
      </c:catAx>
      <c:valAx>
        <c:axId val="146527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527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382057</xdr:colOff>
      <xdr:row>10</xdr:row>
      <xdr:rowOff>116415</xdr:rowOff>
    </xdr:from>
    <xdr:to>
      <xdr:col>7</xdr:col>
      <xdr:colOff>95248</xdr:colOff>
      <xdr:row>21</xdr:row>
      <xdr:rowOff>15352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9</xdr:col>
      <xdr:colOff>328084</xdr:colOff>
      <xdr:row>9</xdr:row>
      <xdr:rowOff>184687</xdr:rowOff>
    </xdr:from>
    <xdr:to>
      <xdr:col>16</xdr:col>
      <xdr:colOff>232834</xdr:colOff>
      <xdr:row>20</xdr:row>
      <xdr:rowOff>184687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oldSmith\AppData\Local\Microsoft\Windows\INetCache\Content.Outlook\CJFZVAF3\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71"/>
  <sheetViews>
    <sheetView tabSelected="1" zoomScale="90" zoomScaleNormal="90" zoomScaleSheetLayoutView="90" workbookViewId="0">
      <selection activeCell="H61" sqref="H61"/>
    </sheetView>
  </sheetViews>
  <sheetFormatPr defaultRowHeight="15" x14ac:dyDescent="0.25"/>
  <cols>
    <col min="1" max="1" width="9.28515625" customWidth="1"/>
    <col min="2" max="2" width="17.7109375" bestFit="1" customWidth="1"/>
    <col min="3" max="3" width="12.7109375" customWidth="1"/>
    <col min="4" max="4" width="12.140625" customWidth="1"/>
    <col min="5" max="5" width="12.28515625" style="9" customWidth="1"/>
    <col min="6" max="6" width="1" style="9" customWidth="1"/>
    <col min="7" max="7" width="13.5703125" customWidth="1"/>
    <col min="8" max="8" width="13" style="9" customWidth="1"/>
    <col min="9" max="9" width="1" style="9" customWidth="1"/>
    <col min="10" max="10" width="12.140625" customWidth="1"/>
    <col min="11" max="11" width="10.7109375" style="9" customWidth="1"/>
    <col min="12" max="12" width="1" style="9" customWidth="1"/>
    <col min="13" max="13" width="11" customWidth="1"/>
    <col min="14" max="14" width="12" style="9" customWidth="1"/>
    <col min="15" max="15" width="1" style="9" customWidth="1"/>
    <col min="16" max="16" width="11" customWidth="1"/>
    <col min="17" max="17" width="11.140625" style="9" bestFit="1" customWidth="1"/>
    <col min="18" max="18" width="1" style="9" customWidth="1"/>
    <col min="19" max="19" width="11.42578125" customWidth="1"/>
    <col min="20" max="20" width="11.28515625" style="9" customWidth="1"/>
    <col min="21" max="21" width="1" style="9" customWidth="1"/>
    <col min="22" max="22" width="12.85546875" customWidth="1"/>
    <col min="23" max="23" width="11.140625" bestFit="1" customWidth="1"/>
    <col min="24" max="24" width="4.7109375" customWidth="1"/>
  </cols>
  <sheetData>
    <row r="1" spans="1:55" ht="65.25" customHeight="1" x14ac:dyDescent="1.1000000000000001">
      <c r="A1" s="49" t="s">
        <v>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0"/>
      <c r="Z1" s="4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ht="51.75" customHeight="1" x14ac:dyDescent="0.9">
      <c r="A2" s="27"/>
      <c r="B2" s="27"/>
      <c r="C2" s="27"/>
      <c r="D2" s="27"/>
      <c r="E2" s="27"/>
      <c r="F2" s="27"/>
      <c r="G2" s="27"/>
      <c r="H2" s="41" t="str">
        <f>+'Consumption Input'!N5</f>
        <v>Pascoag Utility District</v>
      </c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ht="12.7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x14ac:dyDescent="0.25">
      <c r="A4" s="27"/>
      <c r="B4" s="13" t="s">
        <v>27</v>
      </c>
      <c r="C4" s="11"/>
      <c r="D4" s="51" t="s">
        <v>37</v>
      </c>
      <c r="E4" s="51"/>
      <c r="F4" s="16"/>
      <c r="G4" s="51" t="s">
        <v>38</v>
      </c>
      <c r="H4" s="51"/>
      <c r="I4" s="16"/>
      <c r="J4" s="51" t="s">
        <v>41</v>
      </c>
      <c r="K4" s="51"/>
      <c r="L4" s="16"/>
      <c r="M4" s="51" t="s">
        <v>42</v>
      </c>
      <c r="N4" s="51"/>
      <c r="O4" s="16"/>
      <c r="P4" s="51" t="s">
        <v>46</v>
      </c>
      <c r="Q4" s="51"/>
      <c r="R4" s="16"/>
      <c r="S4" s="51" t="s">
        <v>47</v>
      </c>
      <c r="T4" s="51"/>
      <c r="U4" s="16"/>
      <c r="V4" s="51" t="s">
        <v>45</v>
      </c>
      <c r="W4" s="51"/>
      <c r="X4" s="11"/>
      <c r="Y4" s="27"/>
      <c r="Z4" s="27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x14ac:dyDescent="0.25">
      <c r="A5" s="27"/>
      <c r="B5" s="12" t="str">
        <f>A41</f>
        <v>Residential Deliveries (kWh)</v>
      </c>
      <c r="C5" s="11"/>
      <c r="D5" s="15">
        <f>C43</f>
        <v>2793607</v>
      </c>
      <c r="E5" s="14">
        <f>B43</f>
        <v>2803771</v>
      </c>
      <c r="G5" s="15">
        <f>C44</f>
        <v>3124442</v>
      </c>
      <c r="H5" s="14">
        <f>B44</f>
        <v>3040217</v>
      </c>
      <c r="J5" s="15">
        <f>C45</f>
        <v>3307618</v>
      </c>
      <c r="K5" s="14">
        <f>B45</f>
        <v>3510451</v>
      </c>
      <c r="M5" s="15">
        <f>C46</f>
        <v>2805250</v>
      </c>
      <c r="N5" s="14">
        <f>B46</f>
        <v>2696163</v>
      </c>
      <c r="P5" s="15">
        <f>C47</f>
        <v>2517652</v>
      </c>
      <c r="Q5" s="14">
        <f>B47</f>
        <v>2493703</v>
      </c>
      <c r="S5" s="15">
        <f>C48</f>
        <v>2348338</v>
      </c>
      <c r="T5" s="14">
        <f>B48</f>
        <v>2261286</v>
      </c>
      <c r="V5" s="15">
        <f>C49</f>
        <v>2806791</v>
      </c>
      <c r="W5" s="14">
        <f>B49</f>
        <v>2677737</v>
      </c>
      <c r="X5" s="11"/>
      <c r="Y5" s="27"/>
      <c r="Z5" s="27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x14ac:dyDescent="0.25">
      <c r="A6" s="27"/>
      <c r="B6" s="12" t="str">
        <f>A52</f>
        <v>Non-Residential Deliveries (kWh)</v>
      </c>
      <c r="C6" s="11"/>
      <c r="D6" s="15">
        <f>C54</f>
        <v>1367905</v>
      </c>
      <c r="E6" s="14">
        <f>B54</f>
        <v>1348000</v>
      </c>
      <c r="G6" s="15">
        <f>C55</f>
        <v>1741151</v>
      </c>
      <c r="H6" s="14">
        <f>B55</f>
        <v>1691318</v>
      </c>
      <c r="J6" s="15">
        <f>C56</f>
        <v>1548063</v>
      </c>
      <c r="K6" s="14">
        <f>B56</f>
        <v>1705422</v>
      </c>
      <c r="M6" s="15">
        <f>C57</f>
        <v>1549153</v>
      </c>
      <c r="N6" s="14">
        <f>B57</f>
        <v>1550355</v>
      </c>
      <c r="P6" s="15">
        <f>C58</f>
        <v>1684677</v>
      </c>
      <c r="Q6" s="14">
        <f>B58</f>
        <v>1750598</v>
      </c>
      <c r="S6" s="15">
        <f>C59</f>
        <v>1417925</v>
      </c>
      <c r="T6" s="14">
        <f>B59</f>
        <v>1421957</v>
      </c>
      <c r="V6" s="15">
        <f>C60</f>
        <v>1304116</v>
      </c>
      <c r="W6" s="14">
        <f>B60</f>
        <v>1447306</v>
      </c>
      <c r="X6" s="11"/>
      <c r="Y6" s="27"/>
      <c r="Z6" s="27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25">
      <c r="A7" s="27"/>
      <c r="B7" s="12" t="str">
        <f>"Total Deliveries ("&amp;'Consumption Input'!$C$9&amp;")"</f>
        <v>Total Deliveries (kWh)</v>
      </c>
      <c r="C7" s="11"/>
      <c r="D7" s="15">
        <f>SUM(D5:D6)</f>
        <v>4161512</v>
      </c>
      <c r="E7" s="14">
        <f>SUM(E5:E6)</f>
        <v>4151771</v>
      </c>
      <c r="G7" s="15">
        <f>SUM(G5:G6)</f>
        <v>4865593</v>
      </c>
      <c r="H7" s="14">
        <f>SUM(H5:H6)</f>
        <v>4731535</v>
      </c>
      <c r="J7" s="15">
        <f>SUM(J5:J6)</f>
        <v>4855681</v>
      </c>
      <c r="K7" s="14">
        <f>SUM(K5:K6)</f>
        <v>5215873</v>
      </c>
      <c r="M7" s="15">
        <f>SUM(M5:M6)</f>
        <v>4354403</v>
      </c>
      <c r="N7" s="14">
        <f>SUM(N5:N6)</f>
        <v>4246518</v>
      </c>
      <c r="P7" s="15">
        <f>SUM(P5:P6)</f>
        <v>4202329</v>
      </c>
      <c r="Q7" s="14">
        <f>SUM(Q5:Q6)</f>
        <v>4244301</v>
      </c>
      <c r="S7" s="15">
        <f>SUM(S5:S6)</f>
        <v>3766263</v>
      </c>
      <c r="T7" s="14">
        <f>SUM(T5:T6)</f>
        <v>3683243</v>
      </c>
      <c r="V7" s="15">
        <f>SUM(V5:V6)</f>
        <v>4110907</v>
      </c>
      <c r="W7" s="14">
        <f>SUM(W5:W6)</f>
        <v>4125043</v>
      </c>
      <c r="X7" s="11"/>
      <c r="Y7" s="27"/>
      <c r="Z7" s="27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x14ac:dyDescent="0.25">
      <c r="A8" s="27"/>
      <c r="B8" s="53" t="s">
        <v>34</v>
      </c>
      <c r="C8" s="54"/>
      <c r="D8" s="50">
        <f>E7/D7-1</f>
        <v>-2.3407357710371057E-3</v>
      </c>
      <c r="E8" s="50"/>
      <c r="F8" s="19"/>
      <c r="G8" s="50">
        <f>H7/G7-1</f>
        <v>-2.7552242861250464E-2</v>
      </c>
      <c r="H8" s="50"/>
      <c r="I8" s="19"/>
      <c r="J8" s="50">
        <f>K7/J7-1</f>
        <v>7.4179502319036139E-2</v>
      </c>
      <c r="K8" s="50"/>
      <c r="L8" s="19"/>
      <c r="M8" s="50">
        <f>N7/M7-1</f>
        <v>-2.4776071484426176E-2</v>
      </c>
      <c r="N8" s="50"/>
      <c r="O8" s="19"/>
      <c r="P8" s="50">
        <f>Q7/P7-1</f>
        <v>9.9877948632769442E-3</v>
      </c>
      <c r="Q8" s="50"/>
      <c r="R8" s="19"/>
      <c r="S8" s="50">
        <f>T7/S7-1</f>
        <v>-2.2043070279478605E-2</v>
      </c>
      <c r="T8" s="50"/>
      <c r="U8" s="19"/>
      <c r="V8" s="50">
        <f>W7/V7-1</f>
        <v>3.4386572111702041E-3</v>
      </c>
      <c r="W8" s="50"/>
      <c r="X8" s="11"/>
      <c r="Y8" s="27"/>
      <c r="Z8" s="27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s="9" customFormat="1" ht="6" customHeight="1" x14ac:dyDescent="0.25">
      <c r="A9" s="27"/>
      <c r="B9" s="11"/>
      <c r="C9" s="11"/>
      <c r="D9" s="11"/>
      <c r="E9" s="11"/>
      <c r="F9" s="16"/>
      <c r="G9" s="11"/>
      <c r="H9" s="11"/>
      <c r="I9" s="16"/>
      <c r="J9" s="11"/>
      <c r="K9" s="11"/>
      <c r="L9" s="16"/>
      <c r="M9" s="11"/>
      <c r="N9" s="11"/>
      <c r="O9" s="16"/>
      <c r="P9" s="11"/>
      <c r="Q9" s="11"/>
      <c r="R9" s="16"/>
      <c r="S9" s="11"/>
      <c r="T9" s="11"/>
      <c r="U9" s="16"/>
      <c r="V9" s="11"/>
      <c r="W9" s="11"/>
      <c r="X9" s="11"/>
      <c r="Y9" s="27"/>
      <c r="Z9" s="27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x14ac:dyDescent="0.2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x14ac:dyDescent="0.2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s="9" customFormat="1" x14ac:dyDescent="0.2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s="9" customFormat="1" x14ac:dyDescent="0.2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s="9" customFormat="1" x14ac:dyDescent="0.2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s="9" customFormat="1" x14ac:dyDescent="0.2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s="9" customFormat="1" x14ac:dyDescent="0.2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s="9" customFormat="1" x14ac:dyDescent="0.2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s="9" customFormat="1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s="9" customFormat="1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s="9" customFormat="1" x14ac:dyDescent="0.2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s="9" customFormat="1" x14ac:dyDescent="0.25"/>
    <row r="22" spans="1:55" s="9" customFormat="1" x14ac:dyDescent="0.25"/>
    <row r="23" spans="1:55" s="9" customFormat="1" x14ac:dyDescent="0.25"/>
    <row r="24" spans="1:55" s="9" customFormat="1" x14ac:dyDescent="0.25"/>
    <row r="25" spans="1:55" s="9" customFormat="1" x14ac:dyDescent="0.25">
      <c r="E25" s="5">
        <f>E6/D6-1</f>
        <v>-1.4551449113790804E-2</v>
      </c>
      <c r="H25" s="5">
        <f>H6/G6-1</f>
        <v>-2.8620722728815551E-2</v>
      </c>
      <c r="K25" s="5">
        <f>K6/J6-1</f>
        <v>0.10164896389875611</v>
      </c>
      <c r="L25" s="5">
        <f t="shared" ref="L25:W25" si="0">L6/K6-1</f>
        <v>-1</v>
      </c>
      <c r="M25" s="5"/>
      <c r="N25" s="5">
        <f t="shared" si="0"/>
        <v>7.7590786707326664E-4</v>
      </c>
      <c r="O25" s="5">
        <f t="shared" si="0"/>
        <v>-1</v>
      </c>
      <c r="P25" s="5"/>
      <c r="Q25" s="5">
        <f t="shared" si="0"/>
        <v>3.9129756030384488E-2</v>
      </c>
      <c r="R25" s="5">
        <f t="shared" si="0"/>
        <v>-1</v>
      </c>
      <c r="S25" s="5"/>
      <c r="T25" s="5">
        <f t="shared" si="0"/>
        <v>2.8435918683993311E-3</v>
      </c>
      <c r="U25" s="5">
        <f t="shared" si="0"/>
        <v>-1</v>
      </c>
      <c r="V25" s="5"/>
      <c r="W25" s="5">
        <f t="shared" si="0"/>
        <v>0.10979851485604031</v>
      </c>
    </row>
    <row r="26" spans="1:55" s="9" customFormat="1" x14ac:dyDescent="0.25">
      <c r="E26" s="5"/>
      <c r="H26" s="5"/>
      <c r="K26" s="5"/>
      <c r="N26" s="46"/>
    </row>
    <row r="27" spans="1:55" s="9" customFormat="1" x14ac:dyDescent="0.25"/>
    <row r="28" spans="1:55" s="9" customFormat="1" x14ac:dyDescent="0.25"/>
    <row r="29" spans="1:55" s="9" customFormat="1" x14ac:dyDescent="0.25">
      <c r="A29" s="52" t="s">
        <v>8</v>
      </c>
      <c r="B29" s="52"/>
      <c r="C29" s="52"/>
      <c r="D29" s="52"/>
      <c r="E29" s="52"/>
    </row>
    <row r="30" spans="1:55" s="9" customFormat="1" x14ac:dyDescent="0.25">
      <c r="A30" s="23"/>
      <c r="B30" s="23"/>
      <c r="C30" s="23"/>
      <c r="D30" s="23"/>
      <c r="E30" s="23"/>
    </row>
    <row r="31" spans="1:55" hidden="1" x14ac:dyDescent="0.25">
      <c r="A31" s="7"/>
    </row>
    <row r="32" spans="1:55" hidden="1" x14ac:dyDescent="0.25">
      <c r="A32" s="2"/>
      <c r="B32" s="3"/>
      <c r="C32" s="3"/>
    </row>
    <row r="33" spans="1:21" hidden="1" x14ac:dyDescent="0.25">
      <c r="A33" s="1"/>
      <c r="B33" s="22"/>
      <c r="C33" s="22"/>
      <c r="D33" s="5"/>
      <c r="E33" s="5"/>
      <c r="F33" s="5"/>
      <c r="I33" s="5"/>
      <c r="L33" s="5"/>
      <c r="O33" s="5"/>
      <c r="R33" s="5"/>
      <c r="U33" s="5"/>
    </row>
    <row r="34" spans="1:21" hidden="1" x14ac:dyDescent="0.25">
      <c r="A34" s="1"/>
      <c r="B34" s="22"/>
      <c r="C34" s="22"/>
      <c r="D34" s="5"/>
      <c r="E34" s="5"/>
      <c r="F34" s="5"/>
      <c r="I34" s="5"/>
      <c r="L34" s="5"/>
      <c r="O34" s="5"/>
      <c r="R34" s="5"/>
      <c r="U34" s="5"/>
    </row>
    <row r="35" spans="1:21" hidden="1" x14ac:dyDescent="0.25">
      <c r="A35" s="1"/>
      <c r="B35" s="22"/>
      <c r="C35" s="22"/>
      <c r="D35" s="5"/>
      <c r="E35" s="5"/>
      <c r="F35" s="5"/>
      <c r="I35" s="5"/>
      <c r="L35" s="5"/>
      <c r="O35" s="5"/>
      <c r="R35" s="5"/>
      <c r="U35" s="5"/>
    </row>
    <row r="36" spans="1:21" hidden="1" x14ac:dyDescent="0.25">
      <c r="A36" s="1"/>
      <c r="B36" s="22"/>
      <c r="C36" s="22"/>
      <c r="D36" s="5"/>
      <c r="E36" s="5"/>
      <c r="F36" s="5"/>
      <c r="I36" s="5"/>
      <c r="L36" s="5"/>
      <c r="O36" s="5"/>
      <c r="R36" s="5"/>
      <c r="U36" s="5"/>
    </row>
    <row r="37" spans="1:21" hidden="1" x14ac:dyDescent="0.25">
      <c r="A37" s="1"/>
      <c r="B37" s="22"/>
      <c r="C37" s="22"/>
      <c r="D37" s="5"/>
      <c r="E37" s="5"/>
      <c r="F37" s="5"/>
      <c r="I37" s="5"/>
      <c r="L37" s="5"/>
      <c r="O37" s="5"/>
      <c r="R37" s="5"/>
      <c r="U37" s="5"/>
    </row>
    <row r="38" spans="1:21" hidden="1" x14ac:dyDescent="0.25">
      <c r="A38" s="1"/>
      <c r="B38" s="22"/>
      <c r="C38" s="22"/>
      <c r="D38" s="5"/>
      <c r="E38" s="5"/>
      <c r="F38" s="5"/>
      <c r="I38" s="5"/>
      <c r="L38" s="5"/>
      <c r="O38" s="5"/>
      <c r="R38" s="5"/>
      <c r="U38" s="5"/>
    </row>
    <row r="39" spans="1:21" hidden="1" x14ac:dyDescent="0.25">
      <c r="A39" s="1"/>
      <c r="B39" s="22"/>
      <c r="C39" s="22"/>
      <c r="D39" s="5"/>
      <c r="E39" s="5"/>
      <c r="F39" s="5"/>
      <c r="I39" s="5"/>
      <c r="L39" s="5"/>
      <c r="O39" s="5"/>
      <c r="R39" s="5"/>
      <c r="U39" s="5"/>
    </row>
    <row r="40" spans="1:21" x14ac:dyDescent="0.25">
      <c r="A40" t="s">
        <v>36</v>
      </c>
    </row>
    <row r="41" spans="1:21" x14ac:dyDescent="0.25">
      <c r="A41" s="7" t="str">
        <f>"Residential Deliveries ("&amp;'Consumption Input'!$C$9&amp;")"</f>
        <v>Residential Deliveries (kWh)</v>
      </c>
    </row>
    <row r="42" spans="1:21" x14ac:dyDescent="0.25">
      <c r="A42" s="2" t="s">
        <v>2</v>
      </c>
      <c r="B42" s="3" t="s">
        <v>0</v>
      </c>
      <c r="C42" s="3" t="s">
        <v>1</v>
      </c>
    </row>
    <row r="43" spans="1:21" x14ac:dyDescent="0.25">
      <c r="A43" s="1" t="s">
        <v>37</v>
      </c>
      <c r="B43" s="6">
        <f>'Consumption Input'!F17</f>
        <v>2803771</v>
      </c>
      <c r="C43" s="6">
        <f>'Consumption Input'!B17</f>
        <v>2793607</v>
      </c>
      <c r="D43" s="4">
        <f t="shared" ref="D43:D48" si="1">B43/C43</f>
        <v>1.0036383070345971</v>
      </c>
      <c r="E43" s="4"/>
      <c r="F43" s="4"/>
      <c r="I43" s="4"/>
      <c r="L43" s="4"/>
      <c r="O43" s="4"/>
      <c r="R43" s="4"/>
      <c r="U43" s="4"/>
    </row>
    <row r="44" spans="1:21" x14ac:dyDescent="0.25">
      <c r="A44" s="1" t="s">
        <v>38</v>
      </c>
      <c r="B44" s="6">
        <f>'Consumption Input'!F18</f>
        <v>3040217</v>
      </c>
      <c r="C44" s="6">
        <f>'Consumption Input'!B18</f>
        <v>3124442</v>
      </c>
      <c r="D44" s="4">
        <f t="shared" si="1"/>
        <v>0.97304318659139777</v>
      </c>
      <c r="E44" s="4"/>
      <c r="F44" s="4"/>
      <c r="I44" s="4"/>
      <c r="L44" s="4"/>
      <c r="O44" s="4"/>
      <c r="R44" s="4"/>
      <c r="U44" s="4"/>
    </row>
    <row r="45" spans="1:21" x14ac:dyDescent="0.25">
      <c r="A45" s="1" t="s">
        <v>41</v>
      </c>
      <c r="B45" s="6">
        <f>'Consumption Input'!F19</f>
        <v>3510451</v>
      </c>
      <c r="C45" s="6">
        <f>'Consumption Input'!B19</f>
        <v>3307618</v>
      </c>
      <c r="D45" s="4">
        <f t="shared" si="1"/>
        <v>1.0613229822790902</v>
      </c>
      <c r="E45" s="4"/>
      <c r="F45" s="4"/>
      <c r="I45" s="4"/>
      <c r="L45" s="4"/>
      <c r="O45" s="4"/>
      <c r="R45" s="4"/>
      <c r="U45" s="4"/>
    </row>
    <row r="46" spans="1:21" x14ac:dyDescent="0.25">
      <c r="A46" s="1" t="s">
        <v>42</v>
      </c>
      <c r="B46" s="6">
        <f>'Consumption Input'!F20</f>
        <v>2696163</v>
      </c>
      <c r="C46" s="6">
        <f>'Consumption Input'!B20</f>
        <v>2805250</v>
      </c>
      <c r="D46" s="4">
        <f t="shared" si="1"/>
        <v>0.96111326976205325</v>
      </c>
      <c r="E46" s="4"/>
      <c r="F46" s="4"/>
      <c r="I46" s="4"/>
      <c r="L46" s="4"/>
      <c r="O46" s="4"/>
      <c r="R46" s="4"/>
      <c r="U46" s="4"/>
    </row>
    <row r="47" spans="1:21" x14ac:dyDescent="0.25">
      <c r="A47" s="1" t="s">
        <v>43</v>
      </c>
      <c r="B47" s="6">
        <f>'Consumption Input'!F21</f>
        <v>2493703</v>
      </c>
      <c r="C47" s="6">
        <f>'Consumption Input'!B21</f>
        <v>2517652</v>
      </c>
      <c r="D47" s="4">
        <f t="shared" si="1"/>
        <v>0.99048756539823612</v>
      </c>
      <c r="E47" s="4"/>
      <c r="F47" s="4"/>
      <c r="I47" s="4"/>
      <c r="L47" s="4"/>
      <c r="O47" s="4"/>
      <c r="R47" s="4"/>
      <c r="U47" s="4"/>
    </row>
    <row r="48" spans="1:21" x14ac:dyDescent="0.25">
      <c r="A48" s="1" t="s">
        <v>44</v>
      </c>
      <c r="B48" s="6">
        <f>'Consumption Input'!F22</f>
        <v>2261286</v>
      </c>
      <c r="C48" s="6">
        <f>'Consumption Input'!B22</f>
        <v>2348338</v>
      </c>
      <c r="D48" s="4">
        <f t="shared" si="1"/>
        <v>0.96293037884665666</v>
      </c>
      <c r="E48" s="4"/>
      <c r="F48" s="4"/>
      <c r="I48" s="4"/>
      <c r="L48" s="4"/>
      <c r="O48" s="4"/>
      <c r="R48" s="4"/>
      <c r="U48" s="4"/>
    </row>
    <row r="49" spans="1:21" x14ac:dyDescent="0.25">
      <c r="A49" s="1" t="s">
        <v>45</v>
      </c>
      <c r="B49" s="6">
        <f>'Consumption Input'!F23</f>
        <v>2677737</v>
      </c>
      <c r="C49" s="6">
        <f>'Consumption Input'!B23</f>
        <v>2806791</v>
      </c>
      <c r="D49" s="4">
        <f>B49/C49</f>
        <v>0.95402080169132653</v>
      </c>
      <c r="E49" s="4"/>
      <c r="F49" s="4"/>
      <c r="I49" s="4"/>
      <c r="L49" s="4"/>
      <c r="O49" s="4"/>
      <c r="R49" s="4"/>
      <c r="U49" s="4"/>
    </row>
    <row r="50" spans="1:21" x14ac:dyDescent="0.25">
      <c r="A50" s="1"/>
      <c r="B50" s="6"/>
      <c r="C50" s="6"/>
      <c r="D50" s="4"/>
    </row>
    <row r="52" spans="1:21" x14ac:dyDescent="0.25">
      <c r="A52" s="7" t="str">
        <f>"Non-Residential Deliveries ("&amp;'Consumption Input'!$C$9&amp;")"</f>
        <v>Non-Residential Deliveries (kWh)</v>
      </c>
    </row>
    <row r="53" spans="1:21" x14ac:dyDescent="0.25">
      <c r="A53" s="2" t="s">
        <v>2</v>
      </c>
      <c r="B53" s="3" t="s">
        <v>0</v>
      </c>
      <c r="C53" s="3" t="s">
        <v>1</v>
      </c>
    </row>
    <row r="54" spans="1:21" x14ac:dyDescent="0.25">
      <c r="A54" s="1" t="s">
        <v>37</v>
      </c>
      <c r="B54" s="6">
        <f>'Consumption Input'!G17</f>
        <v>1348000</v>
      </c>
      <c r="C54" s="6">
        <f>'Consumption Input'!C17</f>
        <v>1367905</v>
      </c>
      <c r="D54" s="4">
        <f>B54/C54</f>
        <v>0.9854485508862092</v>
      </c>
      <c r="E54" s="4"/>
      <c r="F54" s="4"/>
      <c r="I54" s="4"/>
      <c r="L54" s="4"/>
      <c r="O54" s="4"/>
      <c r="R54" s="4"/>
      <c r="U54" s="4"/>
    </row>
    <row r="55" spans="1:21" x14ac:dyDescent="0.25">
      <c r="A55" s="1" t="s">
        <v>38</v>
      </c>
      <c r="B55" s="6">
        <f>'Consumption Input'!G18</f>
        <v>1691318</v>
      </c>
      <c r="C55" s="6">
        <f>'Consumption Input'!C18</f>
        <v>1741151</v>
      </c>
      <c r="D55" s="4">
        <f t="shared" ref="D55:D60" si="2">B55/C55</f>
        <v>0.97137927727118445</v>
      </c>
      <c r="E55" s="4"/>
      <c r="F55" s="4"/>
      <c r="I55" s="4"/>
      <c r="L55" s="4"/>
      <c r="O55" s="4"/>
      <c r="R55" s="4"/>
      <c r="U55" s="4"/>
    </row>
    <row r="56" spans="1:21" x14ac:dyDescent="0.25">
      <c r="A56" s="1" t="s">
        <v>41</v>
      </c>
      <c r="B56" s="6">
        <f>'Consumption Input'!G19</f>
        <v>1705422</v>
      </c>
      <c r="C56" s="6">
        <f>'Consumption Input'!C19</f>
        <v>1548063</v>
      </c>
      <c r="D56" s="4">
        <f t="shared" si="2"/>
        <v>1.1016489638987561</v>
      </c>
      <c r="E56" s="4"/>
      <c r="F56" s="4"/>
      <c r="I56" s="4"/>
      <c r="L56" s="4"/>
      <c r="O56" s="4"/>
      <c r="R56" s="4"/>
      <c r="U56" s="4"/>
    </row>
    <row r="57" spans="1:21" x14ac:dyDescent="0.25">
      <c r="A57" s="1" t="s">
        <v>42</v>
      </c>
      <c r="B57" s="6">
        <f>'Consumption Input'!G20</f>
        <v>1550355</v>
      </c>
      <c r="C57" s="6">
        <f>'Consumption Input'!C20</f>
        <v>1549153</v>
      </c>
      <c r="D57" s="4">
        <f t="shared" si="2"/>
        <v>1.0007759078670733</v>
      </c>
      <c r="E57" s="4"/>
      <c r="F57" s="4"/>
      <c r="I57" s="4"/>
      <c r="L57" s="4"/>
      <c r="O57" s="4"/>
      <c r="R57" s="4"/>
      <c r="U57" s="4"/>
    </row>
    <row r="58" spans="1:21" x14ac:dyDescent="0.25">
      <c r="A58" s="1" t="s">
        <v>43</v>
      </c>
      <c r="B58" s="6">
        <f>'Consumption Input'!G21</f>
        <v>1750598</v>
      </c>
      <c r="C58" s="6">
        <f>'Consumption Input'!C21</f>
        <v>1684677</v>
      </c>
      <c r="D58" s="4">
        <f t="shared" si="2"/>
        <v>1.0391297560303845</v>
      </c>
      <c r="E58" s="4"/>
      <c r="F58" s="4"/>
      <c r="I58" s="4"/>
      <c r="L58" s="4"/>
      <c r="O58" s="4"/>
      <c r="R58" s="4"/>
      <c r="U58" s="4"/>
    </row>
    <row r="59" spans="1:21" x14ac:dyDescent="0.25">
      <c r="A59" s="1" t="s">
        <v>44</v>
      </c>
      <c r="B59" s="6">
        <f>'Consumption Input'!G22</f>
        <v>1421957</v>
      </c>
      <c r="C59" s="6">
        <f>'Consumption Input'!C22</f>
        <v>1417925</v>
      </c>
      <c r="D59" s="4">
        <f>B59/C59</f>
        <v>1.0028435918683993</v>
      </c>
      <c r="E59" s="4"/>
      <c r="F59" s="4"/>
      <c r="I59" s="4"/>
      <c r="L59" s="4"/>
      <c r="O59" s="4"/>
      <c r="R59" s="4"/>
      <c r="U59" s="4"/>
    </row>
    <row r="60" spans="1:21" x14ac:dyDescent="0.25">
      <c r="A60" s="1" t="s">
        <v>45</v>
      </c>
      <c r="B60" s="6">
        <f>'Consumption Input'!G23</f>
        <v>1447306</v>
      </c>
      <c r="C60" s="6">
        <f>'Consumption Input'!C23</f>
        <v>1304116</v>
      </c>
      <c r="D60" s="4">
        <f t="shared" si="2"/>
        <v>1.1097985148560403</v>
      </c>
      <c r="E60" s="4"/>
      <c r="F60" s="4"/>
      <c r="I60" s="4"/>
      <c r="L60" s="4"/>
      <c r="O60" s="4"/>
      <c r="R60" s="4"/>
      <c r="U60" s="4"/>
    </row>
    <row r="61" spans="1:21" x14ac:dyDescent="0.25">
      <c r="A61" s="1"/>
      <c r="B61" s="6"/>
      <c r="C61" s="6"/>
      <c r="D61" s="4"/>
    </row>
    <row r="63" spans="1:21" x14ac:dyDescent="0.25">
      <c r="A63" s="7"/>
    </row>
    <row r="64" spans="1:21" x14ac:dyDescent="0.25">
      <c r="A64" s="2"/>
      <c r="B64" s="3"/>
      <c r="C64" s="3"/>
    </row>
    <row r="65" spans="1:21" x14ac:dyDescent="0.25">
      <c r="A65" s="1"/>
      <c r="B65" s="6"/>
      <c r="C65" s="6"/>
      <c r="D65" s="4"/>
      <c r="E65" s="4"/>
      <c r="F65" s="4"/>
      <c r="I65" s="4"/>
      <c r="L65" s="4"/>
      <c r="O65" s="4"/>
      <c r="R65" s="4"/>
      <c r="U65" s="4"/>
    </row>
    <row r="66" spans="1:21" x14ac:dyDescent="0.25">
      <c r="A66" s="1"/>
      <c r="B66" s="6"/>
      <c r="C66" s="6"/>
      <c r="D66" s="4"/>
      <c r="E66" s="4"/>
      <c r="F66" s="4"/>
      <c r="I66" s="4"/>
      <c r="L66" s="4"/>
      <c r="O66" s="4"/>
      <c r="R66" s="4"/>
      <c r="U66" s="4"/>
    </row>
    <row r="67" spans="1:21" x14ac:dyDescent="0.25">
      <c r="A67" s="1"/>
      <c r="B67" s="6"/>
      <c r="C67" s="6"/>
      <c r="D67" s="4"/>
      <c r="E67" s="4"/>
      <c r="F67" s="4"/>
      <c r="I67" s="4"/>
      <c r="L67" s="4"/>
      <c r="O67" s="4"/>
      <c r="R67" s="4"/>
      <c r="U67" s="4"/>
    </row>
    <row r="68" spans="1:21" x14ac:dyDescent="0.25">
      <c r="A68" s="1"/>
      <c r="B68" s="6"/>
      <c r="C68" s="6"/>
      <c r="D68" s="4"/>
      <c r="E68" s="4"/>
      <c r="F68" s="4"/>
      <c r="I68" s="4"/>
      <c r="L68" s="4"/>
      <c r="O68" s="4"/>
      <c r="R68" s="4"/>
      <c r="U68" s="4"/>
    </row>
    <row r="69" spans="1:21" x14ac:dyDescent="0.25">
      <c r="A69" s="1"/>
      <c r="B69" s="6"/>
      <c r="C69" s="6"/>
      <c r="D69" s="4"/>
      <c r="E69" s="4"/>
      <c r="F69" s="4"/>
      <c r="I69" s="4"/>
      <c r="L69" s="4"/>
      <c r="O69" s="4"/>
      <c r="R69" s="4"/>
      <c r="U69" s="4"/>
    </row>
    <row r="70" spans="1:21" x14ac:dyDescent="0.25">
      <c r="A70" s="1"/>
      <c r="B70" s="6"/>
      <c r="C70" s="6"/>
      <c r="D70" s="4"/>
      <c r="E70" s="4"/>
      <c r="F70" s="4"/>
      <c r="I70" s="4"/>
      <c r="L70" s="4"/>
      <c r="O70" s="4"/>
      <c r="R70" s="4"/>
      <c r="U70" s="4"/>
    </row>
    <row r="71" spans="1:21" x14ac:dyDescent="0.25">
      <c r="A71" s="1"/>
      <c r="B71" s="6"/>
      <c r="C71" s="6"/>
      <c r="D71" s="4"/>
      <c r="E71" s="4"/>
      <c r="F71" s="4"/>
      <c r="I71" s="4"/>
      <c r="L71" s="4"/>
      <c r="O71" s="4"/>
      <c r="R71" s="4"/>
      <c r="U71" s="4"/>
    </row>
  </sheetData>
  <mergeCells count="17">
    <mergeCell ref="A29:E29"/>
    <mergeCell ref="V8:W8"/>
    <mergeCell ref="D8:E8"/>
    <mergeCell ref="G8:H8"/>
    <mergeCell ref="J8:K8"/>
    <mergeCell ref="M8:N8"/>
    <mergeCell ref="B8:C8"/>
    <mergeCell ref="A1:X1"/>
    <mergeCell ref="P8:Q8"/>
    <mergeCell ref="S8:T8"/>
    <mergeCell ref="D4:E4"/>
    <mergeCell ref="G4:H4"/>
    <mergeCell ref="J4:K4"/>
    <mergeCell ref="M4:N4"/>
    <mergeCell ref="P4:Q4"/>
    <mergeCell ref="S4:T4"/>
    <mergeCell ref="V4:W4"/>
  </mergeCells>
  <pageMargins left="0.7" right="0.7" top="0.75" bottom="0.75" header="0.3" footer="0.3"/>
  <pageSetup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286"/>
  <sheetViews>
    <sheetView showGridLines="0" topLeftCell="A10" zoomScaleNormal="100" workbookViewId="0">
      <selection activeCell="C24" sqref="C24"/>
    </sheetView>
  </sheetViews>
  <sheetFormatPr defaultColWidth="9.140625" defaultRowHeight="15" x14ac:dyDescent="0.25"/>
  <cols>
    <col min="1" max="1" width="11.85546875" style="8" customWidth="1"/>
    <col min="2" max="4" width="18.28515625" style="8" customWidth="1"/>
    <col min="5" max="5" width="1.85546875" style="8" customWidth="1"/>
    <col min="6" max="8" width="18.28515625" style="8" customWidth="1"/>
    <col min="9" max="16384" width="9.140625" style="8"/>
  </cols>
  <sheetData>
    <row r="1" spans="1:71" ht="15" customHeight="1" x14ac:dyDescent="0.25">
      <c r="A1" s="58" t="s">
        <v>7</v>
      </c>
      <c r="B1" s="59"/>
      <c r="C1" s="59"/>
      <c r="D1" s="59"/>
      <c r="E1" s="59"/>
      <c r="F1" s="59"/>
      <c r="G1" s="59"/>
      <c r="H1" s="59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</row>
    <row r="2" spans="1:71" ht="15" customHeight="1" x14ac:dyDescent="0.25">
      <c r="A2" s="59"/>
      <c r="B2" s="59"/>
      <c r="C2" s="59"/>
      <c r="D2" s="59"/>
      <c r="E2" s="59"/>
      <c r="F2" s="59"/>
      <c r="G2" s="59"/>
      <c r="H2" s="59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</row>
    <row r="3" spans="1:71" ht="15" customHeight="1" x14ac:dyDescent="0.25">
      <c r="A3" s="59"/>
      <c r="B3" s="59"/>
      <c r="C3" s="59"/>
      <c r="D3" s="59"/>
      <c r="E3" s="59"/>
      <c r="F3" s="59"/>
      <c r="G3" s="59"/>
      <c r="H3" s="59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</row>
    <row r="4" spans="1:71" ht="15" customHeight="1" x14ac:dyDescent="0.25">
      <c r="A4" s="59"/>
      <c r="B4" s="59"/>
      <c r="C4" s="59"/>
      <c r="D4" s="59"/>
      <c r="E4" s="59"/>
      <c r="F4" s="59"/>
      <c r="G4" s="59"/>
      <c r="H4" s="59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</row>
    <row r="5" spans="1:71" ht="15" customHeight="1" x14ac:dyDescent="0.25">
      <c r="A5" s="29"/>
      <c r="B5" s="29"/>
      <c r="C5" s="60" t="s">
        <v>29</v>
      </c>
      <c r="D5" s="60"/>
      <c r="E5" s="60"/>
      <c r="F5" s="60"/>
      <c r="G5" s="60"/>
      <c r="H5" s="60"/>
      <c r="I5" s="42"/>
      <c r="J5" s="42"/>
      <c r="K5" s="42"/>
      <c r="L5" s="42"/>
      <c r="M5" s="42"/>
      <c r="N5" s="42" t="str">
        <f>+C5</f>
        <v>Pascoag Utility District</v>
      </c>
      <c r="O5" s="42"/>
      <c r="P5" s="42"/>
      <c r="Q5" s="42"/>
      <c r="R5" s="42"/>
      <c r="S5" s="42"/>
      <c r="T5" s="42"/>
      <c r="U5" s="42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</row>
    <row r="6" spans="1:71" ht="15" customHeight="1" x14ac:dyDescent="0.25">
      <c r="A6" s="29"/>
      <c r="B6" s="29"/>
      <c r="C6" s="60"/>
      <c r="D6" s="60"/>
      <c r="E6" s="60"/>
      <c r="F6" s="60"/>
      <c r="G6" s="60"/>
      <c r="H6" s="60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x14ac:dyDescent="0.25">
      <c r="A7" s="30"/>
      <c r="B7" s="30"/>
      <c r="C7" s="30"/>
      <c r="D7" s="30"/>
      <c r="E7" s="30"/>
      <c r="F7" s="30"/>
      <c r="G7" s="30"/>
      <c r="H7" s="30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71" x14ac:dyDescent="0.25">
      <c r="A8" s="30"/>
      <c r="B8" s="31" t="s">
        <v>6</v>
      </c>
      <c r="C8" s="62" t="s">
        <v>29</v>
      </c>
      <c r="D8" s="62"/>
      <c r="E8" s="30"/>
      <c r="F8" s="30"/>
      <c r="G8" s="30"/>
      <c r="H8" s="30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</row>
    <row r="9" spans="1:71" x14ac:dyDescent="0.25">
      <c r="A9" s="30"/>
      <c r="B9" s="31" t="s">
        <v>5</v>
      </c>
      <c r="C9" s="62" t="s">
        <v>26</v>
      </c>
      <c r="D9" s="62"/>
      <c r="E9" s="30"/>
      <c r="F9" s="30"/>
      <c r="G9" s="30"/>
      <c r="H9" s="30"/>
      <c r="I9" s="42"/>
      <c r="J9" s="42"/>
      <c r="K9" s="42"/>
      <c r="L9" s="42"/>
      <c r="M9" s="43"/>
      <c r="N9" s="42"/>
      <c r="O9" s="42"/>
      <c r="P9" s="42"/>
      <c r="Q9" s="42"/>
      <c r="R9" s="42"/>
      <c r="S9" s="42"/>
      <c r="T9" s="42"/>
      <c r="U9" s="42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</row>
    <row r="10" spans="1:71" ht="6.75" customHeight="1" x14ac:dyDescent="0.25">
      <c r="A10" s="30"/>
      <c r="B10" s="30"/>
      <c r="C10" s="30"/>
      <c r="D10" s="30"/>
      <c r="E10" s="30"/>
      <c r="F10" s="30"/>
      <c r="G10" s="30"/>
      <c r="H10" s="30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</row>
    <row r="11" spans="1:71" ht="2.25" customHeight="1" x14ac:dyDescent="0.25">
      <c r="A11" s="32"/>
      <c r="B11" s="57"/>
      <c r="C11" s="57"/>
      <c r="D11" s="57"/>
      <c r="E11" s="57"/>
      <c r="F11" s="57"/>
      <c r="G11" s="57"/>
      <c r="H11" s="57"/>
      <c r="I11" s="44"/>
      <c r="J11" s="44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</row>
    <row r="12" spans="1:71" ht="6.75" customHeight="1" x14ac:dyDescent="0.25">
      <c r="A12" s="30"/>
      <c r="B12" s="30"/>
      <c r="C12" s="30"/>
      <c r="D12" s="30"/>
      <c r="E12" s="30"/>
      <c r="F12" s="30"/>
      <c r="G12" s="30"/>
      <c r="H12" s="30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</row>
    <row r="13" spans="1:71" ht="23.25" x14ac:dyDescent="0.35">
      <c r="A13" s="33"/>
      <c r="B13" s="61" t="str">
        <f>"Input Customer Deliveries ("&amp;C9&amp;")"</f>
        <v>Input Customer Deliveries (kWh)</v>
      </c>
      <c r="C13" s="61"/>
      <c r="D13" s="61"/>
      <c r="E13" s="61"/>
      <c r="F13" s="61"/>
      <c r="G13" s="61"/>
      <c r="H13" s="61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</row>
    <row r="14" spans="1:71" x14ac:dyDescent="0.25">
      <c r="A14" s="33"/>
      <c r="B14" s="55" t="s">
        <v>28</v>
      </c>
      <c r="C14" s="55"/>
      <c r="D14" s="55"/>
      <c r="E14" s="55"/>
      <c r="F14" s="55"/>
      <c r="G14" s="55"/>
      <c r="H14" s="55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</row>
    <row r="15" spans="1:71" x14ac:dyDescent="0.25">
      <c r="A15" s="32"/>
      <c r="B15" s="63" t="s">
        <v>40</v>
      </c>
      <c r="C15" s="63"/>
      <c r="D15" s="63"/>
      <c r="E15" s="32"/>
      <c r="F15" s="63" t="s">
        <v>39</v>
      </c>
      <c r="G15" s="63"/>
      <c r="H15" s="63"/>
      <c r="I15" s="44"/>
      <c r="J15" s="44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</row>
    <row r="16" spans="1:71" x14ac:dyDescent="0.25">
      <c r="A16" s="34" t="s">
        <v>2</v>
      </c>
      <c r="B16" s="18" t="s">
        <v>3</v>
      </c>
      <c r="C16" s="18" t="s">
        <v>4</v>
      </c>
      <c r="D16" s="18"/>
      <c r="E16" s="17"/>
      <c r="F16" s="18" t="s">
        <v>3</v>
      </c>
      <c r="G16" s="18" t="s">
        <v>4</v>
      </c>
      <c r="H16" s="18"/>
      <c r="I16" s="44"/>
      <c r="J16" s="44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</row>
    <row r="17" spans="1:71" x14ac:dyDescent="0.25">
      <c r="A17" s="36" t="s">
        <v>37</v>
      </c>
      <c r="B17" s="20">
        <v>2793607</v>
      </c>
      <c r="C17" s="20">
        <f>222908+1144997</f>
        <v>1367905</v>
      </c>
      <c r="D17" s="20"/>
      <c r="E17" s="21"/>
      <c r="F17" s="20">
        <v>2803771</v>
      </c>
      <c r="G17" s="20">
        <f>229929+1118071</f>
        <v>1348000</v>
      </c>
      <c r="H17" s="20"/>
      <c r="I17" s="44"/>
      <c r="J17" s="44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</row>
    <row r="18" spans="1:71" x14ac:dyDescent="0.25">
      <c r="A18" s="36" t="s">
        <v>38</v>
      </c>
      <c r="B18" s="20">
        <v>3124442</v>
      </c>
      <c r="C18" s="20">
        <f>295635+1445516</f>
        <v>1741151</v>
      </c>
      <c r="D18" s="20"/>
      <c r="E18" s="21"/>
      <c r="F18" s="20">
        <v>3040217</v>
      </c>
      <c r="G18" s="20">
        <f>300810+1390508</f>
        <v>1691318</v>
      </c>
      <c r="H18" s="20"/>
      <c r="I18" s="44"/>
      <c r="J18" s="44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</row>
    <row r="19" spans="1:71" x14ac:dyDescent="0.25">
      <c r="A19" s="36" t="s">
        <v>41</v>
      </c>
      <c r="B19" s="20">
        <v>3307618</v>
      </c>
      <c r="C19" s="20">
        <f>275251+1272812</f>
        <v>1548063</v>
      </c>
      <c r="D19" s="20"/>
      <c r="E19" s="21"/>
      <c r="F19" s="20">
        <v>3510451</v>
      </c>
      <c r="G19" s="20">
        <f>302497+1402925</f>
        <v>1705422</v>
      </c>
      <c r="H19" s="20"/>
      <c r="I19" s="44"/>
      <c r="J19" s="44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</row>
    <row r="20" spans="1:71" x14ac:dyDescent="0.25">
      <c r="A20" s="36" t="s">
        <v>42</v>
      </c>
      <c r="B20" s="20">
        <v>2805250</v>
      </c>
      <c r="C20" s="20">
        <f>275782+1273371</f>
        <v>1549153</v>
      </c>
      <c r="D20" s="20"/>
      <c r="E20" s="21"/>
      <c r="F20" s="20">
        <v>2696163</v>
      </c>
      <c r="G20" s="20">
        <f>268673+1281682</f>
        <v>1550355</v>
      </c>
      <c r="H20" s="20"/>
      <c r="I20" s="44"/>
      <c r="J20" s="44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</row>
    <row r="21" spans="1:71" x14ac:dyDescent="0.25">
      <c r="A21" s="36" t="s">
        <v>43</v>
      </c>
      <c r="B21" s="20">
        <v>2517652</v>
      </c>
      <c r="C21" s="20">
        <f>271038+1413639</f>
        <v>1684677</v>
      </c>
      <c r="D21" s="20"/>
      <c r="E21" s="21"/>
      <c r="F21" s="20">
        <f>2493703</f>
        <v>2493703</v>
      </c>
      <c r="G21" s="20">
        <f>280716+1469882</f>
        <v>1750598</v>
      </c>
      <c r="H21" s="20"/>
      <c r="I21" s="27"/>
      <c r="J21" s="27"/>
      <c r="K21" s="42"/>
      <c r="L21" s="42"/>
      <c r="M21" s="42"/>
      <c r="N21" s="42"/>
      <c r="O21" s="42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</row>
    <row r="22" spans="1:71" x14ac:dyDescent="0.25">
      <c r="A22" s="36" t="s">
        <v>44</v>
      </c>
      <c r="B22" s="20">
        <v>2348338</v>
      </c>
      <c r="C22" s="20">
        <f>223533+1194392</f>
        <v>1417925</v>
      </c>
      <c r="D22" s="20"/>
      <c r="E22" s="21"/>
      <c r="F22" s="20">
        <v>2261286</v>
      </c>
      <c r="G22" s="20">
        <f>223769+1198188</f>
        <v>1421957</v>
      </c>
      <c r="H22" s="20"/>
      <c r="I22" s="27"/>
      <c r="J22" s="27"/>
      <c r="K22" s="42"/>
      <c r="L22" s="42"/>
      <c r="M22" s="42"/>
      <c r="N22" s="42"/>
      <c r="O22" s="42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</row>
    <row r="23" spans="1:71" x14ac:dyDescent="0.25">
      <c r="A23" s="36" t="s">
        <v>45</v>
      </c>
      <c r="B23" s="20">
        <v>2806791</v>
      </c>
      <c r="C23" s="20">
        <f>207131+1096985</f>
        <v>1304116</v>
      </c>
      <c r="D23" s="20"/>
      <c r="E23" s="21"/>
      <c r="F23" s="20">
        <v>2677737</v>
      </c>
      <c r="G23" s="20">
        <f>226804+1220502</f>
        <v>1447306</v>
      </c>
      <c r="H23" s="20"/>
      <c r="I23" s="27"/>
      <c r="J23" s="27"/>
      <c r="K23" s="42"/>
      <c r="L23" s="42"/>
      <c r="M23" s="42"/>
      <c r="N23" s="42"/>
      <c r="O23" s="42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</row>
    <row r="24" spans="1:71" ht="6.75" customHeight="1" x14ac:dyDescent="0.25">
      <c r="A24" s="30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</row>
    <row r="25" spans="1:71" ht="2.25" customHeight="1" x14ac:dyDescent="0.25">
      <c r="A25" s="32"/>
      <c r="B25" s="56"/>
      <c r="C25" s="56"/>
      <c r="D25" s="56"/>
      <c r="E25" s="56"/>
      <c r="F25" s="56"/>
      <c r="G25" s="56"/>
      <c r="H25" s="56"/>
      <c r="I25" s="27"/>
      <c r="J25" s="27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</row>
    <row r="26" spans="1:71" ht="6.75" customHeight="1" x14ac:dyDescent="0.25">
      <c r="A26" s="30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</row>
    <row r="27" spans="1:71" ht="23.25" x14ac:dyDescent="0.35">
      <c r="A27" s="33"/>
      <c r="B27" s="61"/>
      <c r="C27" s="61"/>
      <c r="D27" s="61"/>
      <c r="E27" s="61"/>
      <c r="F27" s="61"/>
      <c r="G27" s="61"/>
      <c r="H27" s="61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</row>
    <row r="28" spans="1:71" x14ac:dyDescent="0.25">
      <c r="A28" s="33"/>
      <c r="B28" s="55"/>
      <c r="C28" s="55"/>
      <c r="D28" s="55"/>
      <c r="E28" s="55"/>
      <c r="F28" s="55"/>
      <c r="G28" s="55"/>
      <c r="H28" s="55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</row>
    <row r="29" spans="1:71" x14ac:dyDescent="0.25">
      <c r="A29" s="33"/>
      <c r="B29" s="30"/>
      <c r="C29" s="34"/>
      <c r="D29" s="35"/>
      <c r="E29" s="35"/>
      <c r="F29" s="35"/>
      <c r="G29" s="35"/>
      <c r="H29" s="30"/>
      <c r="I29" s="27"/>
      <c r="J29" s="27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</row>
    <row r="30" spans="1:71" x14ac:dyDescent="0.25">
      <c r="A30" s="33"/>
      <c r="B30" s="30"/>
      <c r="C30" s="36"/>
      <c r="D30" s="35"/>
      <c r="E30" s="35"/>
      <c r="F30" s="35"/>
      <c r="G30" s="35"/>
      <c r="H30" s="28"/>
      <c r="I30" s="27"/>
      <c r="J30" s="27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</row>
    <row r="31" spans="1:71" x14ac:dyDescent="0.25">
      <c r="A31" s="33"/>
      <c r="B31" s="30"/>
      <c r="C31" s="36"/>
      <c r="D31" s="35"/>
      <c r="E31" s="35"/>
      <c r="F31" s="35"/>
      <c r="G31" s="35"/>
      <c r="H31" s="28"/>
      <c r="I31" s="27"/>
      <c r="J31" s="27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</row>
    <row r="32" spans="1:71" x14ac:dyDescent="0.25">
      <c r="A32" s="33"/>
      <c r="B32" s="30"/>
      <c r="C32" s="36"/>
      <c r="D32" s="35"/>
      <c r="E32" s="35"/>
      <c r="F32" s="35"/>
      <c r="G32" s="35"/>
      <c r="H32" s="28"/>
      <c r="I32" s="27"/>
      <c r="J32" s="27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</row>
    <row r="33" spans="1:71" x14ac:dyDescent="0.25">
      <c r="A33" s="33"/>
      <c r="B33" s="30"/>
      <c r="C33" s="36"/>
      <c r="D33" s="35"/>
      <c r="E33" s="35"/>
      <c r="F33" s="35"/>
      <c r="G33" s="35"/>
      <c r="H33" s="28"/>
      <c r="I33" s="27"/>
      <c r="J33" s="27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</row>
    <row r="34" spans="1:71" x14ac:dyDescent="0.25">
      <c r="A34" s="33"/>
      <c r="B34" s="30"/>
      <c r="C34" s="36"/>
      <c r="D34" s="35"/>
      <c r="E34" s="35"/>
      <c r="F34" s="35"/>
      <c r="G34" s="35"/>
      <c r="H34" s="28"/>
      <c r="I34" s="27"/>
      <c r="J34" s="27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</row>
    <row r="35" spans="1:71" x14ac:dyDescent="0.25">
      <c r="A35" s="33"/>
      <c r="B35" s="30"/>
      <c r="C35" s="36"/>
      <c r="D35" s="35"/>
      <c r="E35" s="35"/>
      <c r="F35" s="35"/>
      <c r="G35" s="35"/>
      <c r="H35" s="28"/>
      <c r="I35" s="27"/>
      <c r="J35" s="27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</row>
    <row r="36" spans="1:71" x14ac:dyDescent="0.25">
      <c r="A36" s="33"/>
      <c r="B36" s="30"/>
      <c r="C36" s="36"/>
      <c r="D36" s="35"/>
      <c r="E36" s="35"/>
      <c r="F36" s="35"/>
      <c r="G36" s="35"/>
      <c r="H36" s="28"/>
      <c r="I36" s="27"/>
      <c r="J36" s="27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</row>
    <row r="37" spans="1:71" x14ac:dyDescent="0.25">
      <c r="A37" s="33"/>
      <c r="B37" s="30"/>
      <c r="C37" s="30"/>
      <c r="D37" s="35"/>
      <c r="E37" s="35"/>
      <c r="F37" s="35"/>
      <c r="G37" s="35"/>
      <c r="H37" s="27"/>
      <c r="I37" s="27"/>
      <c r="J37" s="27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</row>
    <row r="38" spans="1:71" x14ac:dyDescent="0.25">
      <c r="A38" s="33"/>
      <c r="B38" s="30"/>
      <c r="C38" s="30"/>
      <c r="D38" s="27"/>
      <c r="E38" s="27"/>
      <c r="F38" s="27"/>
      <c r="G38" s="27"/>
      <c r="H38" s="27"/>
      <c r="I38" s="27"/>
      <c r="J38" s="27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</row>
    <row r="39" spans="1:71" x14ac:dyDescent="0.25">
      <c r="A39" s="30"/>
      <c r="B39" s="30"/>
      <c r="C39" s="30"/>
      <c r="D39" s="27"/>
      <c r="E39" s="27"/>
      <c r="F39" s="27"/>
      <c r="G39" s="27"/>
      <c r="H39" s="27"/>
      <c r="I39" s="27"/>
      <c r="J39" s="27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</row>
    <row r="40" spans="1:71" x14ac:dyDescent="0.25">
      <c r="A40" s="30"/>
      <c r="B40" s="30"/>
      <c r="C40" s="30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</row>
    <row r="41" spans="1:71" x14ac:dyDescent="0.25">
      <c r="A41" s="30"/>
      <c r="B41" s="30"/>
      <c r="C41" s="30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</row>
    <row r="42" spans="1:71" x14ac:dyDescent="0.25">
      <c r="A42" s="30"/>
      <c r="B42" s="30"/>
      <c r="C42" s="30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</row>
    <row r="43" spans="1:71" x14ac:dyDescent="0.25">
      <c r="A43" s="30"/>
      <c r="B43" s="30"/>
      <c r="C43" s="30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</row>
    <row r="44" spans="1:71" x14ac:dyDescent="0.25">
      <c r="A44" s="30"/>
      <c r="B44" s="30"/>
      <c r="C44" s="30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</row>
    <row r="45" spans="1:71" x14ac:dyDescent="0.25">
      <c r="A45" s="30"/>
      <c r="B45" s="30"/>
      <c r="C45" s="30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</row>
    <row r="46" spans="1:71" x14ac:dyDescent="0.25">
      <c r="A46" s="30"/>
      <c r="B46" s="30"/>
      <c r="C46" s="30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</row>
    <row r="47" spans="1:71" x14ac:dyDescent="0.25">
      <c r="A47" s="30"/>
      <c r="B47" s="30"/>
      <c r="C47" s="30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</row>
    <row r="48" spans="1:71" x14ac:dyDescent="0.25">
      <c r="A48" s="30"/>
      <c r="B48" s="30"/>
      <c r="C48" s="30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</row>
    <row r="49" spans="1:71" x14ac:dyDescent="0.25">
      <c r="A49" s="30"/>
      <c r="B49" s="30"/>
      <c r="C49" s="30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</row>
    <row r="50" spans="1:71" x14ac:dyDescent="0.25">
      <c r="A50" s="30"/>
      <c r="B50" s="30"/>
      <c r="C50" s="30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</row>
    <row r="51" spans="1:71" x14ac:dyDescent="0.25">
      <c r="A51" s="30"/>
      <c r="B51" s="30"/>
      <c r="C51" s="30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</row>
    <row r="52" spans="1:71" x14ac:dyDescent="0.25">
      <c r="A52" s="30"/>
      <c r="B52" s="30"/>
      <c r="C52" s="30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</row>
    <row r="53" spans="1:71" x14ac:dyDescent="0.25">
      <c r="A53" s="30"/>
      <c r="B53" s="30"/>
      <c r="C53" s="30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</row>
    <row r="54" spans="1:71" x14ac:dyDescent="0.25">
      <c r="A54" s="30"/>
      <c r="B54" s="30"/>
      <c r="C54" s="30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</row>
    <row r="55" spans="1:71" x14ac:dyDescent="0.25">
      <c r="A55" s="30"/>
      <c r="B55" s="30"/>
      <c r="C55" s="30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</row>
    <row r="56" spans="1:71" x14ac:dyDescent="0.25">
      <c r="A56" s="30"/>
      <c r="B56" s="30"/>
      <c r="C56" s="30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</row>
    <row r="57" spans="1:71" x14ac:dyDescent="0.25">
      <c r="A57" s="30"/>
      <c r="B57" s="30"/>
      <c r="C57" s="30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</row>
    <row r="58" spans="1:71" x14ac:dyDescent="0.25">
      <c r="A58" s="30"/>
      <c r="B58" s="30"/>
      <c r="C58" s="30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</row>
    <row r="59" spans="1:71" x14ac:dyDescent="0.25">
      <c r="A59" s="30"/>
      <c r="B59" s="30"/>
      <c r="C59" s="30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</row>
    <row r="60" spans="1:71" x14ac:dyDescent="0.25">
      <c r="A60" s="30"/>
      <c r="B60" s="30"/>
      <c r="C60" s="30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</row>
    <row r="61" spans="1:71" x14ac:dyDescent="0.25">
      <c r="A61" s="30"/>
      <c r="B61" s="30"/>
      <c r="C61" s="30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</row>
    <row r="62" spans="1:71" x14ac:dyDescent="0.25">
      <c r="A62" s="30"/>
      <c r="B62" s="30"/>
      <c r="C62" s="30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</row>
    <row r="63" spans="1:71" x14ac:dyDescent="0.25">
      <c r="A63" s="30"/>
      <c r="B63" s="30"/>
      <c r="C63" s="30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</row>
    <row r="64" spans="1:71" x14ac:dyDescent="0.25"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</row>
    <row r="65" spans="9:71" x14ac:dyDescent="0.25"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</row>
    <row r="66" spans="9:71" x14ac:dyDescent="0.25"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</row>
    <row r="67" spans="9:71" x14ac:dyDescent="0.25"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</row>
    <row r="68" spans="9:71" x14ac:dyDescent="0.25"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</row>
    <row r="69" spans="9:71" x14ac:dyDescent="0.25"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</row>
    <row r="70" spans="9:71" x14ac:dyDescent="0.25"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</row>
    <row r="71" spans="9:71" x14ac:dyDescent="0.25"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</row>
    <row r="72" spans="9:71" x14ac:dyDescent="0.25"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</row>
    <row r="73" spans="9:71" x14ac:dyDescent="0.25"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</row>
    <row r="74" spans="9:71" x14ac:dyDescent="0.25"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</row>
    <row r="75" spans="9:71" x14ac:dyDescent="0.25"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</row>
    <row r="76" spans="9:71" x14ac:dyDescent="0.25"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</row>
    <row r="77" spans="9:71" x14ac:dyDescent="0.25"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</row>
    <row r="78" spans="9:71" x14ac:dyDescent="0.25"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</row>
    <row r="79" spans="9:71" x14ac:dyDescent="0.25"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</row>
    <row r="80" spans="9:71" x14ac:dyDescent="0.25"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</row>
    <row r="81" spans="9:71" x14ac:dyDescent="0.25"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</row>
    <row r="82" spans="9:71" x14ac:dyDescent="0.25"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</row>
    <row r="83" spans="9:71" x14ac:dyDescent="0.25"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</row>
    <row r="84" spans="9:71" x14ac:dyDescent="0.25"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</row>
    <row r="85" spans="9:71" x14ac:dyDescent="0.25"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</row>
    <row r="86" spans="9:71" x14ac:dyDescent="0.25"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</row>
    <row r="87" spans="9:71" x14ac:dyDescent="0.25"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</row>
    <row r="88" spans="9:71" x14ac:dyDescent="0.25"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</row>
    <row r="89" spans="9:71" x14ac:dyDescent="0.25"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</row>
    <row r="90" spans="9:71" x14ac:dyDescent="0.25"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</row>
    <row r="91" spans="9:71" x14ac:dyDescent="0.25"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</row>
    <row r="92" spans="9:71" x14ac:dyDescent="0.25"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</row>
    <row r="93" spans="9:71" x14ac:dyDescent="0.25"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</row>
    <row r="94" spans="9:71" x14ac:dyDescent="0.25"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</row>
    <row r="95" spans="9:71" x14ac:dyDescent="0.25"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</row>
    <row r="96" spans="9:71" x14ac:dyDescent="0.25"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</row>
    <row r="97" spans="9:71" x14ac:dyDescent="0.25"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</row>
    <row r="98" spans="9:71" x14ac:dyDescent="0.25"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</row>
    <row r="99" spans="9:71" x14ac:dyDescent="0.25"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</row>
    <row r="100" spans="9:71" x14ac:dyDescent="0.25"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</row>
    <row r="101" spans="9:71" x14ac:dyDescent="0.25"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</row>
    <row r="102" spans="9:71" x14ac:dyDescent="0.25"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</row>
    <row r="103" spans="9:71" x14ac:dyDescent="0.25"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</row>
    <row r="104" spans="9:71" x14ac:dyDescent="0.25"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</row>
    <row r="105" spans="9:71" x14ac:dyDescent="0.25"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</row>
    <row r="106" spans="9:71" x14ac:dyDescent="0.25"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</row>
    <row r="107" spans="9:71" x14ac:dyDescent="0.25"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</row>
    <row r="108" spans="9:71" x14ac:dyDescent="0.25"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</row>
    <row r="109" spans="9:71" x14ac:dyDescent="0.25"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</row>
    <row r="110" spans="9:71" x14ac:dyDescent="0.25"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</row>
    <row r="111" spans="9:71" x14ac:dyDescent="0.25"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</row>
    <row r="112" spans="9:71" x14ac:dyDescent="0.25"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</row>
    <row r="113" spans="9:71" x14ac:dyDescent="0.25"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</row>
    <row r="114" spans="9:71" x14ac:dyDescent="0.25"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</row>
    <row r="115" spans="9:71" x14ac:dyDescent="0.25"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</row>
    <row r="116" spans="9:71" x14ac:dyDescent="0.25"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</row>
    <row r="117" spans="9:71" x14ac:dyDescent="0.25"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</row>
    <row r="118" spans="9:71" x14ac:dyDescent="0.25"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</row>
    <row r="119" spans="9:71" x14ac:dyDescent="0.25"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</row>
    <row r="120" spans="9:71" x14ac:dyDescent="0.25"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</row>
    <row r="121" spans="9:71" x14ac:dyDescent="0.25"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</row>
    <row r="122" spans="9:71" x14ac:dyDescent="0.25"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</row>
    <row r="123" spans="9:71" x14ac:dyDescent="0.25"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</row>
    <row r="124" spans="9:71" x14ac:dyDescent="0.25"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</row>
    <row r="125" spans="9:71" x14ac:dyDescent="0.25"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</row>
    <row r="126" spans="9:71" x14ac:dyDescent="0.25"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</row>
    <row r="127" spans="9:71" x14ac:dyDescent="0.25"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</row>
    <row r="128" spans="9:71" x14ac:dyDescent="0.25"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</row>
    <row r="129" spans="9:71" x14ac:dyDescent="0.25"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</row>
    <row r="130" spans="9:71" x14ac:dyDescent="0.25"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</row>
    <row r="131" spans="9:71" x14ac:dyDescent="0.25"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</row>
    <row r="132" spans="9:71" x14ac:dyDescent="0.25"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</row>
    <row r="133" spans="9:71" x14ac:dyDescent="0.25"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</row>
    <row r="134" spans="9:71" x14ac:dyDescent="0.25"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</row>
    <row r="135" spans="9:71" x14ac:dyDescent="0.25"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</row>
    <row r="136" spans="9:71" x14ac:dyDescent="0.25"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</row>
    <row r="137" spans="9:71" x14ac:dyDescent="0.25"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</row>
    <row r="138" spans="9:71" x14ac:dyDescent="0.25"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</row>
    <row r="139" spans="9:71" x14ac:dyDescent="0.25"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</row>
    <row r="140" spans="9:71" x14ac:dyDescent="0.25"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</row>
    <row r="141" spans="9:71" x14ac:dyDescent="0.25"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</row>
    <row r="142" spans="9:71" x14ac:dyDescent="0.25"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</row>
    <row r="143" spans="9:71" x14ac:dyDescent="0.25"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</row>
    <row r="144" spans="9:71" x14ac:dyDescent="0.25"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</row>
    <row r="145" spans="9:71" x14ac:dyDescent="0.25"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</row>
    <row r="146" spans="9:71" x14ac:dyDescent="0.25"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</row>
    <row r="147" spans="9:71" x14ac:dyDescent="0.25"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</row>
    <row r="148" spans="9:71" x14ac:dyDescent="0.25"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</row>
    <row r="149" spans="9:71" x14ac:dyDescent="0.25"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</row>
    <row r="150" spans="9:71" x14ac:dyDescent="0.25"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</row>
    <row r="151" spans="9:71" x14ac:dyDescent="0.25"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</row>
    <row r="152" spans="9:71" x14ac:dyDescent="0.25"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</row>
    <row r="153" spans="9:71" x14ac:dyDescent="0.25"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</row>
    <row r="154" spans="9:71" x14ac:dyDescent="0.25"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</row>
    <row r="155" spans="9:71" x14ac:dyDescent="0.25"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</row>
    <row r="156" spans="9:71" x14ac:dyDescent="0.25"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</row>
    <row r="157" spans="9:71" x14ac:dyDescent="0.25"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</row>
    <row r="158" spans="9:71" x14ac:dyDescent="0.25"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</row>
    <row r="159" spans="9:71" x14ac:dyDescent="0.25"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</row>
    <row r="160" spans="9:71" x14ac:dyDescent="0.25"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</row>
    <row r="161" spans="9:71" x14ac:dyDescent="0.25"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</row>
    <row r="162" spans="9:71" x14ac:dyDescent="0.25"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</row>
    <row r="163" spans="9:71" x14ac:dyDescent="0.25"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</row>
    <row r="164" spans="9:71" x14ac:dyDescent="0.25"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</row>
    <row r="165" spans="9:71" x14ac:dyDescent="0.25"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</row>
    <row r="166" spans="9:71" x14ac:dyDescent="0.25"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</row>
    <row r="167" spans="9:71" x14ac:dyDescent="0.25"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</row>
    <row r="168" spans="9:71" x14ac:dyDescent="0.25"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</row>
    <row r="169" spans="9:71" x14ac:dyDescent="0.25"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</row>
    <row r="170" spans="9:71" x14ac:dyDescent="0.25"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</row>
    <row r="171" spans="9:71" x14ac:dyDescent="0.25"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</row>
    <row r="172" spans="9:71" x14ac:dyDescent="0.25"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</row>
    <row r="173" spans="9:71" x14ac:dyDescent="0.25"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</row>
    <row r="174" spans="9:71" x14ac:dyDescent="0.25"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</row>
    <row r="175" spans="9:71" x14ac:dyDescent="0.25"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</row>
    <row r="176" spans="9:71" x14ac:dyDescent="0.25"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</row>
    <row r="177" spans="9:71" x14ac:dyDescent="0.25"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</row>
    <row r="178" spans="9:71" x14ac:dyDescent="0.25"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</row>
    <row r="179" spans="9:71" x14ac:dyDescent="0.25"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</row>
    <row r="180" spans="9:71" x14ac:dyDescent="0.25"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</row>
    <row r="181" spans="9:71" x14ac:dyDescent="0.25"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</row>
    <row r="182" spans="9:71" x14ac:dyDescent="0.25"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</row>
    <row r="183" spans="9:71" x14ac:dyDescent="0.25"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</row>
    <row r="184" spans="9:71" x14ac:dyDescent="0.25"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</row>
    <row r="185" spans="9:71" x14ac:dyDescent="0.25"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</row>
    <row r="186" spans="9:71" x14ac:dyDescent="0.25"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8"/>
      <c r="BS186" s="28"/>
    </row>
    <row r="187" spans="9:71" x14ac:dyDescent="0.25"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  <c r="BM187" s="28"/>
      <c r="BN187" s="28"/>
      <c r="BO187" s="28"/>
      <c r="BP187" s="28"/>
      <c r="BQ187" s="28"/>
      <c r="BR187" s="28"/>
      <c r="BS187" s="28"/>
    </row>
    <row r="188" spans="9:71" x14ac:dyDescent="0.25"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  <c r="BN188" s="28"/>
      <c r="BO188" s="28"/>
      <c r="BP188" s="28"/>
      <c r="BQ188" s="28"/>
      <c r="BR188" s="28"/>
      <c r="BS188" s="28"/>
    </row>
    <row r="189" spans="9:71" x14ac:dyDescent="0.25"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</row>
    <row r="190" spans="9:71" x14ac:dyDescent="0.25"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</row>
    <row r="191" spans="9:71" x14ac:dyDescent="0.25"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  <c r="BJ191" s="28"/>
      <c r="BK191" s="28"/>
      <c r="BL191" s="28"/>
      <c r="BM191" s="28"/>
      <c r="BN191" s="28"/>
      <c r="BO191" s="28"/>
      <c r="BP191" s="28"/>
      <c r="BQ191" s="28"/>
      <c r="BR191" s="28"/>
      <c r="BS191" s="28"/>
    </row>
    <row r="192" spans="9:71" x14ac:dyDescent="0.25"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  <c r="BH192" s="28"/>
      <c r="BI192" s="28"/>
      <c r="BJ192" s="28"/>
      <c r="BK192" s="28"/>
      <c r="BL192" s="28"/>
      <c r="BM192" s="28"/>
      <c r="BN192" s="28"/>
      <c r="BO192" s="28"/>
      <c r="BP192" s="28"/>
      <c r="BQ192" s="28"/>
      <c r="BR192" s="28"/>
      <c r="BS192" s="28"/>
    </row>
    <row r="193" spans="9:71" x14ac:dyDescent="0.25"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28"/>
      <c r="BK193" s="28"/>
      <c r="BL193" s="28"/>
      <c r="BM193" s="28"/>
      <c r="BN193" s="28"/>
      <c r="BO193" s="28"/>
      <c r="BP193" s="28"/>
      <c r="BQ193" s="28"/>
      <c r="BR193" s="28"/>
      <c r="BS193" s="28"/>
    </row>
    <row r="194" spans="9:71" x14ac:dyDescent="0.25"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28"/>
      <c r="BJ194" s="28"/>
      <c r="BK194" s="28"/>
      <c r="BL194" s="28"/>
      <c r="BM194" s="28"/>
      <c r="BN194" s="28"/>
      <c r="BO194" s="28"/>
      <c r="BP194" s="28"/>
      <c r="BQ194" s="28"/>
      <c r="BR194" s="28"/>
      <c r="BS194" s="28"/>
    </row>
    <row r="195" spans="9:71" x14ac:dyDescent="0.25"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  <c r="BN195" s="28"/>
      <c r="BO195" s="28"/>
      <c r="BP195" s="28"/>
      <c r="BQ195" s="28"/>
      <c r="BR195" s="28"/>
      <c r="BS195" s="28"/>
    </row>
    <row r="196" spans="9:71" x14ac:dyDescent="0.25"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28"/>
      <c r="BL196" s="28"/>
      <c r="BM196" s="28"/>
      <c r="BN196" s="28"/>
      <c r="BO196" s="28"/>
      <c r="BP196" s="28"/>
      <c r="BQ196" s="28"/>
      <c r="BR196" s="28"/>
      <c r="BS196" s="28"/>
    </row>
    <row r="197" spans="9:71" x14ac:dyDescent="0.25"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  <c r="BI197" s="28"/>
      <c r="BJ197" s="28"/>
      <c r="BK197" s="28"/>
      <c r="BL197" s="28"/>
      <c r="BM197" s="28"/>
      <c r="BN197" s="28"/>
      <c r="BO197" s="28"/>
      <c r="BP197" s="28"/>
      <c r="BQ197" s="28"/>
      <c r="BR197" s="28"/>
      <c r="BS197" s="28"/>
    </row>
    <row r="198" spans="9:71" x14ac:dyDescent="0.25"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  <c r="BH198" s="28"/>
      <c r="BI198" s="28"/>
      <c r="BJ198" s="28"/>
      <c r="BK198" s="28"/>
      <c r="BL198" s="28"/>
      <c r="BM198" s="28"/>
      <c r="BN198" s="28"/>
      <c r="BO198" s="28"/>
      <c r="BP198" s="28"/>
      <c r="BQ198" s="28"/>
      <c r="BR198" s="28"/>
      <c r="BS198" s="28"/>
    </row>
    <row r="199" spans="9:71" x14ac:dyDescent="0.25"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28"/>
      <c r="BJ199" s="28"/>
      <c r="BK199" s="28"/>
      <c r="BL199" s="28"/>
      <c r="BM199" s="28"/>
      <c r="BN199" s="28"/>
      <c r="BO199" s="28"/>
      <c r="BP199" s="28"/>
      <c r="BQ199" s="28"/>
      <c r="BR199" s="28"/>
      <c r="BS199" s="28"/>
    </row>
    <row r="200" spans="9:71" x14ac:dyDescent="0.25"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  <c r="BI200" s="28"/>
      <c r="BJ200" s="28"/>
      <c r="BK200" s="28"/>
      <c r="BL200" s="28"/>
      <c r="BM200" s="28"/>
      <c r="BN200" s="28"/>
      <c r="BO200" s="28"/>
      <c r="BP200" s="28"/>
      <c r="BQ200" s="28"/>
      <c r="BR200" s="28"/>
      <c r="BS200" s="28"/>
    </row>
    <row r="201" spans="9:71" x14ac:dyDescent="0.25"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  <c r="BH201" s="28"/>
      <c r="BI201" s="28"/>
      <c r="BJ201" s="28"/>
      <c r="BK201" s="28"/>
      <c r="BL201" s="28"/>
      <c r="BM201" s="28"/>
      <c r="BN201" s="28"/>
      <c r="BO201" s="28"/>
      <c r="BP201" s="28"/>
      <c r="BQ201" s="28"/>
      <c r="BR201" s="28"/>
      <c r="BS201" s="28"/>
    </row>
    <row r="202" spans="9:71" x14ac:dyDescent="0.25"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  <c r="BM202" s="28"/>
      <c r="BN202" s="28"/>
      <c r="BO202" s="28"/>
      <c r="BP202" s="28"/>
      <c r="BQ202" s="28"/>
      <c r="BR202" s="28"/>
      <c r="BS202" s="28"/>
    </row>
    <row r="203" spans="9:71" x14ac:dyDescent="0.25"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8"/>
      <c r="BJ203" s="28"/>
      <c r="BK203" s="28"/>
      <c r="BL203" s="28"/>
      <c r="BM203" s="28"/>
      <c r="BN203" s="28"/>
      <c r="BO203" s="28"/>
      <c r="BP203" s="28"/>
      <c r="BQ203" s="28"/>
      <c r="BR203" s="28"/>
      <c r="BS203" s="28"/>
    </row>
    <row r="204" spans="9:71" x14ac:dyDescent="0.25"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</row>
    <row r="205" spans="9:71" x14ac:dyDescent="0.25"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</row>
    <row r="206" spans="9:71" x14ac:dyDescent="0.25"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</row>
    <row r="207" spans="9:71" x14ac:dyDescent="0.25"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  <c r="BN207" s="28"/>
      <c r="BO207" s="28"/>
      <c r="BP207" s="28"/>
      <c r="BQ207" s="28"/>
      <c r="BR207" s="28"/>
      <c r="BS207" s="28"/>
    </row>
    <row r="208" spans="9:71" x14ac:dyDescent="0.25"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8"/>
      <c r="BM208" s="28"/>
      <c r="BN208" s="28"/>
      <c r="BO208" s="28"/>
      <c r="BP208" s="28"/>
      <c r="BQ208" s="28"/>
      <c r="BR208" s="28"/>
      <c r="BS208" s="28"/>
    </row>
    <row r="209" spans="9:71" x14ac:dyDescent="0.25"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</row>
    <row r="210" spans="9:71" x14ac:dyDescent="0.25"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</row>
    <row r="211" spans="9:71" x14ac:dyDescent="0.25"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  <c r="BN211" s="28"/>
      <c r="BO211" s="28"/>
      <c r="BP211" s="28"/>
      <c r="BQ211" s="28"/>
      <c r="BR211" s="28"/>
      <c r="BS211" s="28"/>
    </row>
    <row r="212" spans="9:71" x14ac:dyDescent="0.25"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  <c r="BM212" s="28"/>
      <c r="BN212" s="28"/>
      <c r="BO212" s="28"/>
      <c r="BP212" s="28"/>
      <c r="BQ212" s="28"/>
      <c r="BR212" s="28"/>
      <c r="BS212" s="28"/>
    </row>
    <row r="213" spans="9:71" x14ac:dyDescent="0.25"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8"/>
      <c r="BR213" s="28"/>
      <c r="BS213" s="28"/>
    </row>
    <row r="214" spans="9:71" x14ac:dyDescent="0.25"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  <c r="BM214" s="28"/>
      <c r="BN214" s="28"/>
      <c r="BO214" s="28"/>
      <c r="BP214" s="28"/>
      <c r="BQ214" s="28"/>
      <c r="BR214" s="28"/>
      <c r="BS214" s="28"/>
    </row>
    <row r="215" spans="9:71" x14ac:dyDescent="0.25"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  <c r="BI215" s="28"/>
      <c r="BJ215" s="28"/>
      <c r="BK215" s="28"/>
      <c r="BL215" s="28"/>
      <c r="BM215" s="28"/>
      <c r="BN215" s="28"/>
      <c r="BO215" s="28"/>
      <c r="BP215" s="28"/>
      <c r="BQ215" s="28"/>
      <c r="BR215" s="28"/>
      <c r="BS215" s="28"/>
    </row>
    <row r="216" spans="9:71" x14ac:dyDescent="0.25"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  <c r="BI216" s="28"/>
      <c r="BJ216" s="28"/>
      <c r="BK216" s="28"/>
      <c r="BL216" s="28"/>
      <c r="BM216" s="28"/>
      <c r="BN216" s="28"/>
      <c r="BO216" s="28"/>
      <c r="BP216" s="28"/>
      <c r="BQ216" s="28"/>
      <c r="BR216" s="28"/>
      <c r="BS216" s="28"/>
    </row>
    <row r="217" spans="9:71" x14ac:dyDescent="0.25"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28"/>
      <c r="BL217" s="28"/>
      <c r="BM217" s="28"/>
      <c r="BN217" s="28"/>
      <c r="BO217" s="28"/>
      <c r="BP217" s="28"/>
      <c r="BQ217" s="28"/>
      <c r="BR217" s="28"/>
      <c r="BS217" s="28"/>
    </row>
    <row r="218" spans="9:71" x14ac:dyDescent="0.25"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</row>
    <row r="219" spans="9:71" x14ac:dyDescent="0.25"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</row>
    <row r="220" spans="9:71" x14ac:dyDescent="0.25"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</row>
    <row r="221" spans="9:71" x14ac:dyDescent="0.25"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</row>
    <row r="222" spans="9:71" x14ac:dyDescent="0.25"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</row>
    <row r="223" spans="9:71" x14ac:dyDescent="0.25"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</row>
    <row r="224" spans="9:71" x14ac:dyDescent="0.25"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</row>
    <row r="225" spans="9:71" x14ac:dyDescent="0.25"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</row>
    <row r="226" spans="9:71" x14ac:dyDescent="0.25"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  <c r="BH226" s="28"/>
      <c r="BI226" s="28"/>
      <c r="BJ226" s="28"/>
      <c r="BK226" s="28"/>
      <c r="BL226" s="28"/>
      <c r="BM226" s="28"/>
      <c r="BN226" s="28"/>
      <c r="BO226" s="28"/>
      <c r="BP226" s="28"/>
      <c r="BQ226" s="28"/>
      <c r="BR226" s="28"/>
      <c r="BS226" s="28"/>
    </row>
    <row r="227" spans="9:71" x14ac:dyDescent="0.25"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28"/>
      <c r="BI227" s="28"/>
      <c r="BJ227" s="28"/>
      <c r="BK227" s="28"/>
      <c r="BL227" s="28"/>
      <c r="BM227" s="28"/>
      <c r="BN227" s="28"/>
      <c r="BO227" s="28"/>
      <c r="BP227" s="28"/>
      <c r="BQ227" s="28"/>
      <c r="BR227" s="28"/>
      <c r="BS227" s="28"/>
    </row>
    <row r="228" spans="9:71" x14ac:dyDescent="0.25"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  <c r="BM228" s="28"/>
      <c r="BN228" s="28"/>
      <c r="BO228" s="28"/>
      <c r="BP228" s="28"/>
      <c r="BQ228" s="28"/>
      <c r="BR228" s="28"/>
      <c r="BS228" s="28"/>
    </row>
    <row r="229" spans="9:71" x14ac:dyDescent="0.25"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  <c r="BP229" s="28"/>
      <c r="BQ229" s="28"/>
      <c r="BR229" s="28"/>
      <c r="BS229" s="28"/>
    </row>
    <row r="230" spans="9:71" x14ac:dyDescent="0.25"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8"/>
      <c r="BM230" s="28"/>
      <c r="BN230" s="28"/>
      <c r="BO230" s="28"/>
      <c r="BP230" s="28"/>
      <c r="BQ230" s="28"/>
      <c r="BR230" s="28"/>
      <c r="BS230" s="28"/>
    </row>
    <row r="231" spans="9:71" x14ac:dyDescent="0.25"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  <c r="BM231" s="28"/>
      <c r="BN231" s="28"/>
      <c r="BO231" s="28"/>
      <c r="BP231" s="28"/>
      <c r="BQ231" s="28"/>
      <c r="BR231" s="28"/>
      <c r="BS231" s="28"/>
    </row>
    <row r="232" spans="9:71" x14ac:dyDescent="0.25"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  <c r="BH232" s="28"/>
      <c r="BI232" s="28"/>
      <c r="BJ232" s="28"/>
      <c r="BK232" s="28"/>
      <c r="BL232" s="28"/>
      <c r="BM232" s="28"/>
      <c r="BN232" s="28"/>
      <c r="BO232" s="28"/>
      <c r="BP232" s="28"/>
      <c r="BQ232" s="28"/>
      <c r="BR232" s="28"/>
      <c r="BS232" s="28"/>
    </row>
    <row r="233" spans="9:71" x14ac:dyDescent="0.25"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  <c r="BH233" s="28"/>
      <c r="BI233" s="28"/>
      <c r="BJ233" s="28"/>
      <c r="BK233" s="28"/>
      <c r="BL233" s="28"/>
      <c r="BM233" s="28"/>
      <c r="BN233" s="28"/>
      <c r="BO233" s="28"/>
      <c r="BP233" s="28"/>
      <c r="BQ233" s="28"/>
      <c r="BR233" s="28"/>
      <c r="BS233" s="28"/>
    </row>
    <row r="234" spans="9:71" x14ac:dyDescent="0.25"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  <c r="BJ234" s="28"/>
      <c r="BK234" s="28"/>
      <c r="BL234" s="28"/>
      <c r="BM234" s="28"/>
      <c r="BN234" s="28"/>
      <c r="BO234" s="28"/>
      <c r="BP234" s="28"/>
      <c r="BQ234" s="28"/>
      <c r="BR234" s="28"/>
      <c r="BS234" s="28"/>
    </row>
    <row r="235" spans="9:71" x14ac:dyDescent="0.25"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8"/>
      <c r="BM235" s="28"/>
      <c r="BN235" s="28"/>
      <c r="BO235" s="28"/>
      <c r="BP235" s="28"/>
      <c r="BQ235" s="28"/>
      <c r="BR235" s="28"/>
      <c r="BS235" s="28"/>
    </row>
    <row r="236" spans="9:71" x14ac:dyDescent="0.25"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  <c r="BH236" s="28"/>
      <c r="BI236" s="28"/>
      <c r="BJ236" s="28"/>
      <c r="BK236" s="28"/>
      <c r="BL236" s="28"/>
      <c r="BM236" s="28"/>
      <c r="BN236" s="28"/>
      <c r="BO236" s="28"/>
      <c r="BP236" s="28"/>
      <c r="BQ236" s="28"/>
      <c r="BR236" s="28"/>
      <c r="BS236" s="28"/>
    </row>
    <row r="237" spans="9:71" x14ac:dyDescent="0.25"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  <c r="BK237" s="28"/>
      <c r="BL237" s="28"/>
      <c r="BM237" s="28"/>
      <c r="BN237" s="28"/>
      <c r="BO237" s="28"/>
      <c r="BP237" s="28"/>
      <c r="BQ237" s="28"/>
      <c r="BR237" s="28"/>
      <c r="BS237" s="28"/>
    </row>
    <row r="238" spans="9:71" x14ac:dyDescent="0.25"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  <c r="BK238" s="28"/>
      <c r="BL238" s="28"/>
      <c r="BM238" s="28"/>
      <c r="BN238" s="28"/>
      <c r="BO238" s="28"/>
      <c r="BP238" s="28"/>
      <c r="BQ238" s="28"/>
      <c r="BR238" s="28"/>
      <c r="BS238" s="28"/>
    </row>
    <row r="239" spans="9:71" x14ac:dyDescent="0.25"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  <c r="BK239" s="28"/>
      <c r="BL239" s="28"/>
      <c r="BM239" s="28"/>
      <c r="BN239" s="28"/>
      <c r="BO239" s="28"/>
      <c r="BP239" s="28"/>
      <c r="BQ239" s="28"/>
      <c r="BR239" s="28"/>
      <c r="BS239" s="28"/>
    </row>
    <row r="240" spans="9:71" x14ac:dyDescent="0.25"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  <c r="BP240" s="28"/>
      <c r="BQ240" s="28"/>
      <c r="BR240" s="28"/>
      <c r="BS240" s="28"/>
    </row>
    <row r="241" spans="9:71" x14ac:dyDescent="0.25"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</row>
    <row r="242" spans="9:71" x14ac:dyDescent="0.25"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  <c r="BK242" s="28"/>
      <c r="BL242" s="28"/>
      <c r="BM242" s="28"/>
      <c r="BN242" s="28"/>
      <c r="BO242" s="28"/>
      <c r="BP242" s="28"/>
      <c r="BQ242" s="28"/>
      <c r="BR242" s="28"/>
      <c r="BS242" s="28"/>
    </row>
    <row r="243" spans="9:71" x14ac:dyDescent="0.25"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  <c r="BK243" s="28"/>
      <c r="BL243" s="28"/>
      <c r="BM243" s="28"/>
      <c r="BN243" s="28"/>
      <c r="BO243" s="28"/>
      <c r="BP243" s="28"/>
      <c r="BQ243" s="28"/>
      <c r="BR243" s="28"/>
      <c r="BS243" s="28"/>
    </row>
    <row r="244" spans="9:71" x14ac:dyDescent="0.25"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  <c r="BK244" s="28"/>
      <c r="BL244" s="28"/>
      <c r="BM244" s="28"/>
      <c r="BN244" s="28"/>
      <c r="BO244" s="28"/>
      <c r="BP244" s="28"/>
      <c r="BQ244" s="28"/>
      <c r="BR244" s="28"/>
      <c r="BS244" s="28"/>
    </row>
    <row r="245" spans="9:71" x14ac:dyDescent="0.25"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  <c r="BM245" s="28"/>
      <c r="BN245" s="28"/>
      <c r="BO245" s="28"/>
      <c r="BP245" s="28"/>
      <c r="BQ245" s="28"/>
      <c r="BR245" s="28"/>
      <c r="BS245" s="28"/>
    </row>
    <row r="246" spans="9:71" x14ac:dyDescent="0.25"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  <c r="BK246" s="28"/>
      <c r="BL246" s="28"/>
      <c r="BM246" s="28"/>
      <c r="BN246" s="28"/>
      <c r="BO246" s="28"/>
      <c r="BP246" s="28"/>
      <c r="BQ246" s="28"/>
      <c r="BR246" s="28"/>
      <c r="BS246" s="28"/>
    </row>
    <row r="247" spans="9:71" x14ac:dyDescent="0.25"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  <c r="BN247" s="28"/>
      <c r="BO247" s="28"/>
      <c r="BP247" s="28"/>
      <c r="BQ247" s="28"/>
      <c r="BR247" s="28"/>
      <c r="BS247" s="28"/>
    </row>
    <row r="248" spans="9:71" x14ac:dyDescent="0.25"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  <c r="BN248" s="28"/>
      <c r="BO248" s="28"/>
      <c r="BP248" s="28"/>
      <c r="BQ248" s="28"/>
      <c r="BR248" s="28"/>
      <c r="BS248" s="28"/>
    </row>
    <row r="249" spans="9:71" x14ac:dyDescent="0.25"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  <c r="BO249" s="28"/>
      <c r="BP249" s="28"/>
      <c r="BQ249" s="28"/>
      <c r="BR249" s="28"/>
      <c r="BS249" s="28"/>
    </row>
    <row r="250" spans="9:71" x14ac:dyDescent="0.25"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</row>
    <row r="251" spans="9:71" x14ac:dyDescent="0.25"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</row>
    <row r="252" spans="9:71" x14ac:dyDescent="0.25"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  <c r="BN252" s="28"/>
      <c r="BO252" s="28"/>
      <c r="BP252" s="28"/>
      <c r="BQ252" s="28"/>
      <c r="BR252" s="28"/>
      <c r="BS252" s="28"/>
    </row>
    <row r="253" spans="9:71" x14ac:dyDescent="0.25"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  <c r="BN253" s="28"/>
      <c r="BO253" s="28"/>
      <c r="BP253" s="28"/>
      <c r="BQ253" s="28"/>
      <c r="BR253" s="28"/>
      <c r="BS253" s="28"/>
    </row>
    <row r="254" spans="9:71" x14ac:dyDescent="0.25"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  <c r="BN254" s="28"/>
      <c r="BO254" s="28"/>
      <c r="BP254" s="28"/>
      <c r="BQ254" s="28"/>
      <c r="BR254" s="28"/>
      <c r="BS254" s="28"/>
    </row>
    <row r="255" spans="9:71" x14ac:dyDescent="0.25"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  <c r="BP255" s="28"/>
      <c r="BQ255" s="28"/>
      <c r="BR255" s="28"/>
      <c r="BS255" s="28"/>
    </row>
    <row r="256" spans="9:71" x14ac:dyDescent="0.25"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  <c r="BN256" s="28"/>
      <c r="BO256" s="28"/>
      <c r="BP256" s="28"/>
      <c r="BQ256" s="28"/>
      <c r="BR256" s="28"/>
      <c r="BS256" s="28"/>
    </row>
    <row r="257" spans="9:71" x14ac:dyDescent="0.25"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  <c r="BN257" s="28"/>
      <c r="BO257" s="28"/>
      <c r="BP257" s="28"/>
      <c r="BQ257" s="28"/>
      <c r="BR257" s="28"/>
      <c r="BS257" s="28"/>
    </row>
    <row r="258" spans="9:71" x14ac:dyDescent="0.25"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  <c r="BN258" s="28"/>
      <c r="BO258" s="28"/>
      <c r="BP258" s="28"/>
      <c r="BQ258" s="28"/>
      <c r="BR258" s="28"/>
      <c r="BS258" s="28"/>
    </row>
    <row r="259" spans="9:71" x14ac:dyDescent="0.25"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  <c r="BN259" s="28"/>
      <c r="BO259" s="28"/>
      <c r="BP259" s="28"/>
      <c r="BQ259" s="28"/>
      <c r="BR259" s="28"/>
      <c r="BS259" s="28"/>
    </row>
    <row r="260" spans="9:71" x14ac:dyDescent="0.25"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8"/>
      <c r="BM260" s="28"/>
      <c r="BN260" s="28"/>
      <c r="BO260" s="28"/>
      <c r="BP260" s="28"/>
      <c r="BQ260" s="28"/>
      <c r="BR260" s="28"/>
      <c r="BS260" s="28"/>
    </row>
    <row r="261" spans="9:71" x14ac:dyDescent="0.25"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  <c r="BL261" s="28"/>
      <c r="BM261" s="28"/>
      <c r="BN261" s="28"/>
      <c r="BO261" s="28"/>
      <c r="BP261" s="28"/>
      <c r="BQ261" s="28"/>
      <c r="BR261" s="28"/>
      <c r="BS261" s="28"/>
    </row>
    <row r="262" spans="9:71" x14ac:dyDescent="0.25"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  <c r="BM262" s="28"/>
      <c r="BN262" s="28"/>
      <c r="BO262" s="28"/>
      <c r="BP262" s="28"/>
      <c r="BQ262" s="28"/>
      <c r="BR262" s="28"/>
      <c r="BS262" s="28"/>
    </row>
    <row r="263" spans="9:71" x14ac:dyDescent="0.25"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  <c r="BN263" s="28"/>
      <c r="BO263" s="28"/>
      <c r="BP263" s="28"/>
      <c r="BQ263" s="28"/>
      <c r="BR263" s="28"/>
      <c r="BS263" s="28"/>
    </row>
    <row r="264" spans="9:71" x14ac:dyDescent="0.25"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  <c r="BL264" s="28"/>
      <c r="BM264" s="28"/>
      <c r="BN264" s="28"/>
      <c r="BO264" s="28"/>
      <c r="BP264" s="28"/>
      <c r="BQ264" s="28"/>
      <c r="BR264" s="28"/>
      <c r="BS264" s="28"/>
    </row>
    <row r="265" spans="9:71" x14ac:dyDescent="0.25"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  <c r="BL265" s="28"/>
      <c r="BM265" s="28"/>
      <c r="BN265" s="28"/>
      <c r="BO265" s="28"/>
      <c r="BP265" s="28"/>
      <c r="BQ265" s="28"/>
      <c r="BR265" s="28"/>
      <c r="BS265" s="28"/>
    </row>
    <row r="266" spans="9:71" x14ac:dyDescent="0.25"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  <c r="BL266" s="28"/>
      <c r="BM266" s="28"/>
      <c r="BN266" s="28"/>
      <c r="BO266" s="28"/>
      <c r="BP266" s="28"/>
      <c r="BQ266" s="28"/>
      <c r="BR266" s="28"/>
      <c r="BS266" s="28"/>
    </row>
    <row r="267" spans="9:71" x14ac:dyDescent="0.25"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  <c r="BL267" s="28"/>
      <c r="BM267" s="28"/>
      <c r="BN267" s="28"/>
      <c r="BO267" s="28"/>
      <c r="BP267" s="28"/>
      <c r="BQ267" s="28"/>
      <c r="BR267" s="28"/>
      <c r="BS267" s="28"/>
    </row>
    <row r="268" spans="9:71" x14ac:dyDescent="0.25"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  <c r="BL268" s="28"/>
      <c r="BM268" s="28"/>
      <c r="BN268" s="28"/>
      <c r="BO268" s="28"/>
      <c r="BP268" s="28"/>
      <c r="BQ268" s="28"/>
      <c r="BR268" s="28"/>
      <c r="BS268" s="28"/>
    </row>
    <row r="269" spans="9:71" x14ac:dyDescent="0.25"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  <c r="BL269" s="28"/>
      <c r="BM269" s="28"/>
      <c r="BN269" s="28"/>
      <c r="BO269" s="28"/>
      <c r="BP269" s="28"/>
      <c r="BQ269" s="28"/>
      <c r="BR269" s="28"/>
      <c r="BS269" s="28"/>
    </row>
    <row r="270" spans="9:71" x14ac:dyDescent="0.25"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  <c r="BL270" s="28"/>
      <c r="BM270" s="28"/>
      <c r="BN270" s="28"/>
      <c r="BO270" s="28"/>
      <c r="BP270" s="28"/>
      <c r="BQ270" s="28"/>
      <c r="BR270" s="28"/>
      <c r="BS270" s="28"/>
    </row>
    <row r="271" spans="9:71" x14ac:dyDescent="0.25"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  <c r="BL271" s="28"/>
      <c r="BM271" s="28"/>
      <c r="BN271" s="28"/>
      <c r="BO271" s="28"/>
      <c r="BP271" s="28"/>
      <c r="BQ271" s="28"/>
      <c r="BR271" s="28"/>
      <c r="BS271" s="28"/>
    </row>
    <row r="272" spans="9:71" x14ac:dyDescent="0.25"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  <c r="BL272" s="28"/>
      <c r="BM272" s="28"/>
      <c r="BN272" s="28"/>
      <c r="BO272" s="28"/>
      <c r="BP272" s="28"/>
      <c r="BQ272" s="28"/>
      <c r="BR272" s="28"/>
      <c r="BS272" s="28"/>
    </row>
    <row r="273" spans="9:71" x14ac:dyDescent="0.25"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  <c r="BL273" s="28"/>
      <c r="BM273" s="28"/>
      <c r="BN273" s="28"/>
      <c r="BO273" s="28"/>
      <c r="BP273" s="28"/>
      <c r="BQ273" s="28"/>
      <c r="BR273" s="28"/>
      <c r="BS273" s="28"/>
    </row>
    <row r="274" spans="9:71" x14ac:dyDescent="0.25"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  <c r="BL274" s="28"/>
      <c r="BM274" s="28"/>
      <c r="BN274" s="28"/>
      <c r="BO274" s="28"/>
      <c r="BP274" s="28"/>
      <c r="BQ274" s="28"/>
      <c r="BR274" s="28"/>
      <c r="BS274" s="28"/>
    </row>
    <row r="275" spans="9:71" x14ac:dyDescent="0.25"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  <c r="BL275" s="28"/>
      <c r="BM275" s="28"/>
      <c r="BN275" s="28"/>
      <c r="BO275" s="28"/>
      <c r="BP275" s="28"/>
      <c r="BQ275" s="28"/>
      <c r="BR275" s="28"/>
      <c r="BS275" s="28"/>
    </row>
    <row r="276" spans="9:71" x14ac:dyDescent="0.25"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  <c r="BN276" s="28"/>
      <c r="BO276" s="28"/>
      <c r="BP276" s="28"/>
      <c r="BQ276" s="28"/>
      <c r="BR276" s="28"/>
      <c r="BS276" s="28"/>
    </row>
    <row r="277" spans="9:71" x14ac:dyDescent="0.25"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  <c r="BM277" s="28"/>
      <c r="BN277" s="28"/>
      <c r="BO277" s="28"/>
      <c r="BP277" s="28"/>
      <c r="BQ277" s="28"/>
      <c r="BR277" s="28"/>
      <c r="BS277" s="28"/>
    </row>
    <row r="278" spans="9:71" x14ac:dyDescent="0.25"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  <c r="BN278" s="28"/>
      <c r="BO278" s="28"/>
      <c r="BP278" s="28"/>
      <c r="BQ278" s="28"/>
      <c r="BR278" s="28"/>
      <c r="BS278" s="28"/>
    </row>
    <row r="279" spans="9:71" x14ac:dyDescent="0.25"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  <c r="BN279" s="28"/>
      <c r="BO279" s="28"/>
      <c r="BP279" s="28"/>
      <c r="BQ279" s="28"/>
      <c r="BR279" s="28"/>
      <c r="BS279" s="28"/>
    </row>
    <row r="280" spans="9:71" x14ac:dyDescent="0.25"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  <c r="BL280" s="28"/>
      <c r="BM280" s="28"/>
      <c r="BN280" s="28"/>
      <c r="BO280" s="28"/>
      <c r="BP280" s="28"/>
      <c r="BQ280" s="28"/>
      <c r="BR280" s="28"/>
      <c r="BS280" s="28"/>
    </row>
    <row r="281" spans="9:71" x14ac:dyDescent="0.25"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  <c r="BN281" s="28"/>
      <c r="BO281" s="28"/>
      <c r="BP281" s="28"/>
      <c r="BQ281" s="28"/>
      <c r="BR281" s="28"/>
      <c r="BS281" s="28"/>
    </row>
    <row r="282" spans="9:71" x14ac:dyDescent="0.25"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  <c r="BL282" s="28"/>
      <c r="BM282" s="28"/>
      <c r="BN282" s="28"/>
      <c r="BO282" s="28"/>
      <c r="BP282" s="28"/>
      <c r="BQ282" s="28"/>
      <c r="BR282" s="28"/>
      <c r="BS282" s="28"/>
    </row>
    <row r="283" spans="9:71" x14ac:dyDescent="0.25"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  <c r="BN283" s="28"/>
      <c r="BO283" s="28"/>
      <c r="BP283" s="28"/>
      <c r="BQ283" s="28"/>
      <c r="BR283" s="28"/>
      <c r="BS283" s="28"/>
    </row>
    <row r="284" spans="9:71" x14ac:dyDescent="0.25"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  <c r="BN284" s="28"/>
      <c r="BO284" s="28"/>
      <c r="BP284" s="28"/>
      <c r="BQ284" s="28"/>
      <c r="BR284" s="28"/>
      <c r="BS284" s="28"/>
    </row>
    <row r="285" spans="9:71" x14ac:dyDescent="0.25"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  <c r="BN285" s="28"/>
      <c r="BO285" s="28"/>
      <c r="BP285" s="28"/>
      <c r="BQ285" s="28"/>
      <c r="BR285" s="28"/>
      <c r="BS285" s="28"/>
    </row>
    <row r="286" spans="9:71" x14ac:dyDescent="0.25"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  <c r="BL286" s="28"/>
      <c r="BM286" s="28"/>
      <c r="BN286" s="28"/>
      <c r="BO286" s="28"/>
      <c r="BP286" s="28"/>
      <c r="BQ286" s="28"/>
      <c r="BR286" s="28"/>
      <c r="BS286" s="28"/>
    </row>
  </sheetData>
  <mergeCells count="12">
    <mergeCell ref="B28:H28"/>
    <mergeCell ref="B25:H25"/>
    <mergeCell ref="B11:H11"/>
    <mergeCell ref="A1:H4"/>
    <mergeCell ref="C5:H6"/>
    <mergeCell ref="B27:H27"/>
    <mergeCell ref="C8:D8"/>
    <mergeCell ref="C9:D9"/>
    <mergeCell ref="B13:H13"/>
    <mergeCell ref="B14:H14"/>
    <mergeCell ref="F15:H15"/>
    <mergeCell ref="B15:D15"/>
  </mergeCells>
  <pageMargins left="0.7" right="0.7" top="0.75" bottom="0.75" header="0.3" footer="0.3"/>
  <pageSetup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2"/>
  <sheetViews>
    <sheetView zoomScaleNormal="100" workbookViewId="0">
      <selection activeCell="I54" sqref="I54"/>
    </sheetView>
  </sheetViews>
  <sheetFormatPr defaultColWidth="9.140625" defaultRowHeight="15" x14ac:dyDescent="0.25"/>
  <cols>
    <col min="1" max="1" width="3.42578125" style="8" customWidth="1"/>
    <col min="2" max="2" width="3.85546875" style="8" customWidth="1"/>
    <col min="3" max="3" width="20.85546875" style="8" customWidth="1"/>
    <col min="4" max="4" width="3.85546875" style="8" customWidth="1"/>
    <col min="5" max="5" width="15.85546875" style="8" customWidth="1"/>
    <col min="6" max="6" width="3.85546875" style="8" customWidth="1"/>
    <col min="7" max="7" width="15.85546875" style="8" customWidth="1"/>
    <col min="8" max="8" width="3.85546875" style="8" customWidth="1"/>
    <col min="9" max="9" width="15.85546875" style="8" customWidth="1"/>
    <col min="10" max="10" width="3.85546875" style="8" customWidth="1"/>
    <col min="11" max="11" width="15.85546875" style="8" customWidth="1"/>
    <col min="12" max="12" width="3.85546875" style="8" customWidth="1"/>
    <col min="13" max="13" width="15.85546875" style="8" customWidth="1"/>
    <col min="14" max="14" width="9.140625" style="28"/>
    <col min="15" max="15" width="9.140625" style="28" hidden="1" customWidth="1"/>
    <col min="16" max="19" width="9.140625" style="28"/>
    <col min="20" max="16384" width="9.140625" style="8"/>
  </cols>
  <sheetData>
    <row r="1" spans="1:24" ht="23.25" x14ac:dyDescent="0.35">
      <c r="A1" s="37" t="s">
        <v>9</v>
      </c>
      <c r="B1" s="30"/>
      <c r="C1" s="30"/>
      <c r="D1" s="30"/>
      <c r="E1" s="30"/>
      <c r="F1" s="30"/>
      <c r="G1" s="45" t="str">
        <f>+'Consumption Input'!N5</f>
        <v>Pascoag Utility District</v>
      </c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28"/>
      <c r="U1" s="28"/>
      <c r="V1" s="28"/>
      <c r="W1" s="28"/>
      <c r="X1" s="28"/>
    </row>
    <row r="2" spans="1:24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28"/>
      <c r="U2" s="28"/>
      <c r="V2" s="28"/>
      <c r="W2" s="28"/>
      <c r="X2" s="28"/>
    </row>
    <row r="3" spans="1:24" ht="18.75" x14ac:dyDescent="0.3">
      <c r="A3" s="30"/>
      <c r="B3" s="38" t="s">
        <v>10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28"/>
      <c r="U3" s="28"/>
      <c r="V3" s="28"/>
      <c r="W3" s="28"/>
      <c r="X3" s="28"/>
    </row>
    <row r="4" spans="1:24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28"/>
      <c r="U4" s="28"/>
      <c r="V4" s="28"/>
      <c r="W4" s="28"/>
      <c r="X4" s="28"/>
    </row>
    <row r="5" spans="1:24" x14ac:dyDescent="0.25">
      <c r="A5" s="30"/>
      <c r="B5" s="30"/>
      <c r="C5" s="30" t="s">
        <v>11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28"/>
      <c r="U5" s="28"/>
      <c r="V5" s="28"/>
      <c r="W5" s="28"/>
      <c r="X5" s="28"/>
    </row>
    <row r="6" spans="1:24" x14ac:dyDescent="0.25"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30"/>
      <c r="P6" s="30"/>
      <c r="Q6" s="30"/>
      <c r="R6" s="30"/>
      <c r="S6" s="30"/>
      <c r="T6" s="28"/>
      <c r="U6" s="28"/>
      <c r="V6" s="28"/>
      <c r="W6" s="28"/>
      <c r="X6" s="28"/>
    </row>
    <row r="7" spans="1:24" x14ac:dyDescent="0.25"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30"/>
      <c r="P7" s="30"/>
      <c r="Q7" s="30"/>
      <c r="R7" s="30"/>
      <c r="S7" s="30"/>
      <c r="T7" s="28"/>
      <c r="U7" s="28"/>
      <c r="V7" s="28"/>
      <c r="W7" s="28"/>
      <c r="X7" s="28"/>
    </row>
    <row r="8" spans="1:24" x14ac:dyDescent="0.25">
      <c r="N8" s="8"/>
      <c r="T8" s="28"/>
      <c r="U8" s="28"/>
      <c r="V8" s="28"/>
      <c r="W8" s="28"/>
      <c r="X8" s="28"/>
    </row>
    <row r="9" spans="1:24" x14ac:dyDescent="0.25">
      <c r="C9" s="48">
        <v>44734</v>
      </c>
      <c r="E9" s="25">
        <v>305865</v>
      </c>
      <c r="G9" s="25">
        <v>33615.699999999997</v>
      </c>
      <c r="I9" s="25">
        <v>7725</v>
      </c>
      <c r="K9" s="25">
        <v>32343.26</v>
      </c>
      <c r="M9" s="25">
        <f>SUM(E9:K9)</f>
        <v>379548.96</v>
      </c>
      <c r="N9" s="8"/>
      <c r="T9" s="28"/>
      <c r="U9" s="28"/>
      <c r="V9" s="28"/>
      <c r="W9" s="28"/>
      <c r="X9" s="28"/>
    </row>
    <row r="10" spans="1:24" x14ac:dyDescent="0.25">
      <c r="C10" s="24" t="s">
        <v>12</v>
      </c>
      <c r="D10" s="24"/>
      <c r="E10" s="24" t="s">
        <v>30</v>
      </c>
      <c r="F10" s="24"/>
      <c r="G10" s="24" t="s">
        <v>31</v>
      </c>
      <c r="H10" s="24"/>
      <c r="I10" s="24" t="s">
        <v>32</v>
      </c>
      <c r="J10" s="24"/>
      <c r="K10" s="24" t="s">
        <v>33</v>
      </c>
      <c r="L10" s="24"/>
      <c r="M10" s="24" t="s">
        <v>13</v>
      </c>
      <c r="N10" s="8"/>
      <c r="T10" s="28"/>
      <c r="U10" s="28"/>
      <c r="V10" s="28"/>
      <c r="W10" s="28"/>
      <c r="X10" s="28"/>
    </row>
    <row r="11" spans="1:24" x14ac:dyDescent="0.25">
      <c r="N11" s="8"/>
      <c r="T11" s="28"/>
      <c r="U11" s="28"/>
      <c r="V11" s="28"/>
      <c r="W11" s="28"/>
      <c r="X11" s="28"/>
    </row>
    <row r="12" spans="1:24" x14ac:dyDescent="0.25">
      <c r="N12" s="8"/>
      <c r="T12" s="28"/>
      <c r="U12" s="28"/>
      <c r="V12" s="28"/>
      <c r="W12" s="28"/>
      <c r="X12" s="28"/>
    </row>
    <row r="13" spans="1:24" x14ac:dyDescent="0.25">
      <c r="C13" s="48">
        <v>44703</v>
      </c>
      <c r="E13" s="25">
        <v>285133</v>
      </c>
      <c r="G13" s="25">
        <v>38152</v>
      </c>
      <c r="I13" s="25">
        <v>10593</v>
      </c>
      <c r="K13" s="25">
        <v>32037</v>
      </c>
      <c r="M13" s="25">
        <f>SUM(E13:K13)</f>
        <v>365915</v>
      </c>
      <c r="N13" s="8"/>
      <c r="T13" s="28"/>
      <c r="U13" s="28"/>
      <c r="V13" s="28"/>
      <c r="W13" s="28"/>
      <c r="X13" s="28"/>
    </row>
    <row r="14" spans="1:24" x14ac:dyDescent="0.25">
      <c r="C14" s="24" t="s">
        <v>14</v>
      </c>
      <c r="D14" s="24"/>
      <c r="E14" s="24" t="s">
        <v>30</v>
      </c>
      <c r="F14" s="24"/>
      <c r="G14" s="24" t="s">
        <v>31</v>
      </c>
      <c r="H14" s="24"/>
      <c r="I14" s="24" t="s">
        <v>32</v>
      </c>
      <c r="J14" s="24"/>
      <c r="K14" s="24" t="s">
        <v>33</v>
      </c>
      <c r="L14" s="24"/>
      <c r="N14" s="8"/>
      <c r="T14" s="28"/>
      <c r="U14" s="28"/>
      <c r="V14" s="28"/>
      <c r="W14" s="28"/>
      <c r="X14" s="28"/>
    </row>
    <row r="15" spans="1:24" x14ac:dyDescent="0.25">
      <c r="N15" s="8"/>
      <c r="T15" s="28"/>
      <c r="U15" s="28"/>
      <c r="V15" s="28"/>
      <c r="W15" s="28"/>
      <c r="X15" s="28"/>
    </row>
    <row r="16" spans="1:24" x14ac:dyDescent="0.25">
      <c r="N16" s="8"/>
      <c r="T16" s="28"/>
      <c r="U16" s="28"/>
      <c r="V16" s="28"/>
      <c r="W16" s="28"/>
      <c r="X16" s="28"/>
    </row>
    <row r="17" spans="1:24" x14ac:dyDescent="0.25">
      <c r="C17" s="47">
        <v>44368</v>
      </c>
      <c r="E17" s="25">
        <v>253868</v>
      </c>
      <c r="G17" s="25">
        <v>23729</v>
      </c>
      <c r="I17" s="25">
        <v>5708</v>
      </c>
      <c r="K17" s="25">
        <v>27908</v>
      </c>
      <c r="M17" s="25">
        <f>SUM(E17:K17)</f>
        <v>311213</v>
      </c>
      <c r="N17" s="8"/>
      <c r="T17" s="28"/>
      <c r="U17" s="28"/>
      <c r="V17" s="28"/>
      <c r="W17" s="28"/>
      <c r="X17" s="28"/>
    </row>
    <row r="18" spans="1:24" x14ac:dyDescent="0.25">
      <c r="C18" s="24" t="s">
        <v>15</v>
      </c>
      <c r="D18" s="24"/>
      <c r="E18" s="24" t="s">
        <v>30</v>
      </c>
      <c r="F18" s="24"/>
      <c r="G18" s="24" t="s">
        <v>31</v>
      </c>
      <c r="H18" s="24"/>
      <c r="I18" s="24" t="s">
        <v>32</v>
      </c>
      <c r="J18" s="24"/>
      <c r="K18" s="24" t="s">
        <v>33</v>
      </c>
      <c r="L18" s="24"/>
      <c r="M18" s="24" t="s">
        <v>13</v>
      </c>
      <c r="N18" s="8"/>
      <c r="T18" s="28"/>
      <c r="U18" s="28"/>
      <c r="V18" s="28"/>
      <c r="W18" s="28"/>
      <c r="X18" s="28"/>
    </row>
    <row r="19" spans="1:24" x14ac:dyDescent="0.25">
      <c r="N19" s="8"/>
      <c r="T19" s="28"/>
      <c r="U19" s="28"/>
      <c r="V19" s="28"/>
      <c r="W19" s="28"/>
      <c r="X19" s="28"/>
    </row>
    <row r="20" spans="1:24" x14ac:dyDescent="0.25">
      <c r="N20" s="8"/>
      <c r="T20" s="28"/>
      <c r="U20" s="28"/>
      <c r="V20" s="28"/>
      <c r="W20" s="28"/>
      <c r="X20" s="28"/>
    </row>
    <row r="21" spans="1:24" x14ac:dyDescent="0.25">
      <c r="C21" s="47">
        <v>44337</v>
      </c>
      <c r="E21" s="25">
        <v>274687.84999999998</v>
      </c>
      <c r="G21" s="25">
        <v>35227.279999999999</v>
      </c>
      <c r="I21" s="25">
        <v>8536.2199999999993</v>
      </c>
      <c r="K21" s="25">
        <v>31991.74</v>
      </c>
      <c r="M21" s="25">
        <f>SUM(E21:K21)</f>
        <v>350443.08999999997</v>
      </c>
      <c r="N21" s="8"/>
      <c r="T21" s="28"/>
      <c r="U21" s="28"/>
      <c r="V21" s="28"/>
      <c r="W21" s="28"/>
      <c r="X21" s="28"/>
    </row>
    <row r="22" spans="1:24" x14ac:dyDescent="0.25">
      <c r="C22" s="24" t="s">
        <v>16</v>
      </c>
      <c r="D22" s="24"/>
      <c r="E22" s="24" t="s">
        <v>30</v>
      </c>
      <c r="F22" s="24"/>
      <c r="G22" s="24" t="s">
        <v>31</v>
      </c>
      <c r="H22" s="24"/>
      <c r="I22" s="24" t="s">
        <v>32</v>
      </c>
      <c r="J22" s="24"/>
      <c r="K22" s="24" t="s">
        <v>33</v>
      </c>
      <c r="L22" s="24"/>
      <c r="M22" s="24" t="s">
        <v>13</v>
      </c>
      <c r="N22" s="24"/>
      <c r="T22" s="28"/>
      <c r="U22" s="28"/>
      <c r="V22" s="28"/>
      <c r="W22" s="28"/>
      <c r="X22" s="28"/>
    </row>
    <row r="23" spans="1:24" x14ac:dyDescent="0.25"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T23" s="28"/>
      <c r="U23" s="28"/>
      <c r="V23" s="28"/>
      <c r="W23" s="28"/>
      <c r="X23" s="28"/>
    </row>
    <row r="24" spans="1:24" x14ac:dyDescent="0.25"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T24" s="28"/>
      <c r="U24" s="28"/>
      <c r="V24" s="28"/>
      <c r="W24" s="28"/>
      <c r="X24" s="28"/>
    </row>
    <row r="25" spans="1:24" ht="18.75" x14ac:dyDescent="0.3">
      <c r="A25" s="30"/>
      <c r="B25" s="38" t="s">
        <v>17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28"/>
      <c r="U25" s="28"/>
      <c r="V25" s="28"/>
      <c r="W25" s="28"/>
      <c r="X25" s="28"/>
    </row>
    <row r="26" spans="1:24" x14ac:dyDescent="0.2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28"/>
      <c r="U26" s="28"/>
      <c r="V26" s="28"/>
      <c r="W26" s="28"/>
      <c r="X26" s="28"/>
    </row>
    <row r="27" spans="1:24" x14ac:dyDescent="0.25">
      <c r="A27" s="30"/>
      <c r="B27" s="30"/>
      <c r="C27" s="30" t="s">
        <v>18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28"/>
      <c r="U27" s="28"/>
      <c r="V27" s="28"/>
      <c r="W27" s="28"/>
      <c r="X27" s="28"/>
    </row>
    <row r="28" spans="1:24" x14ac:dyDescent="0.2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28"/>
      <c r="U28" s="28"/>
      <c r="V28" s="28"/>
      <c r="W28" s="28"/>
      <c r="X28" s="28"/>
    </row>
    <row r="29" spans="1:24" x14ac:dyDescent="0.25">
      <c r="A29" s="39"/>
      <c r="B29" s="39"/>
      <c r="C29" s="39"/>
      <c r="D29" s="39"/>
      <c r="E29" s="39"/>
      <c r="F29" s="39"/>
      <c r="G29" s="39"/>
      <c r="H29" s="39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28"/>
      <c r="U29" s="28"/>
      <c r="V29" s="28"/>
      <c r="W29" s="28"/>
      <c r="X29" s="28"/>
    </row>
    <row r="30" spans="1:24" x14ac:dyDescent="0.25">
      <c r="A30" s="39"/>
      <c r="B30" s="39"/>
      <c r="C30" s="48">
        <v>44734</v>
      </c>
      <c r="D30" s="39"/>
      <c r="E30" s="20">
        <v>553</v>
      </c>
      <c r="F30" s="39"/>
      <c r="G30" s="25">
        <v>123139.37</v>
      </c>
      <c r="H30" s="39"/>
      <c r="P30" s="30"/>
      <c r="Q30" s="30"/>
      <c r="R30" s="30"/>
      <c r="S30" s="30"/>
      <c r="T30" s="28"/>
      <c r="U30" s="28"/>
      <c r="V30" s="28"/>
      <c r="W30" s="28"/>
      <c r="X30" s="28"/>
    </row>
    <row r="31" spans="1:24" ht="30" x14ac:dyDescent="0.25">
      <c r="C31" s="24" t="s">
        <v>12</v>
      </c>
      <c r="D31" s="24"/>
      <c r="E31" s="26" t="s">
        <v>19</v>
      </c>
      <c r="F31" s="24"/>
      <c r="G31" s="26" t="s">
        <v>20</v>
      </c>
      <c r="H31" s="24"/>
      <c r="I31" s="64" t="s">
        <v>35</v>
      </c>
      <c r="J31" s="64"/>
      <c r="K31" s="64"/>
      <c r="L31" s="64"/>
      <c r="M31" s="64"/>
      <c r="N31" s="64"/>
      <c r="O31" s="64"/>
      <c r="P31" s="30"/>
      <c r="Q31" s="30"/>
      <c r="R31" s="30"/>
      <c r="S31" s="30"/>
      <c r="T31" s="28"/>
      <c r="U31" s="28"/>
      <c r="V31" s="28"/>
      <c r="W31" s="28"/>
      <c r="X31" s="28"/>
    </row>
    <row r="32" spans="1:24" x14ac:dyDescent="0.25"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28"/>
      <c r="U32" s="28"/>
      <c r="V32" s="28"/>
      <c r="W32" s="28"/>
      <c r="X32" s="28"/>
    </row>
    <row r="33" spans="1:24" x14ac:dyDescent="0.25">
      <c r="C33" s="24"/>
      <c r="D33" s="24"/>
      <c r="E33" s="24"/>
      <c r="F33" s="24"/>
      <c r="G33" s="24"/>
      <c r="H33" s="24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28"/>
      <c r="U33" s="28"/>
      <c r="V33" s="28"/>
      <c r="W33" s="28"/>
      <c r="X33" s="28"/>
    </row>
    <row r="34" spans="1:24" x14ac:dyDescent="0.25">
      <c r="C34" s="48">
        <v>44703</v>
      </c>
      <c r="D34" s="39"/>
      <c r="E34" s="20">
        <v>712</v>
      </c>
      <c r="F34" s="39"/>
      <c r="G34" s="25">
        <v>168182.51</v>
      </c>
      <c r="H34" s="24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28"/>
      <c r="U34" s="28"/>
      <c r="V34" s="28"/>
      <c r="W34" s="28"/>
      <c r="X34" s="28"/>
    </row>
    <row r="35" spans="1:24" ht="30" x14ac:dyDescent="0.25">
      <c r="C35" s="24" t="s">
        <v>14</v>
      </c>
      <c r="D35" s="24"/>
      <c r="E35" s="26" t="s">
        <v>19</v>
      </c>
      <c r="F35" s="24"/>
      <c r="G35" s="26" t="s">
        <v>20</v>
      </c>
      <c r="H35" s="24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28"/>
      <c r="U35" s="28"/>
      <c r="V35" s="28"/>
      <c r="W35" s="28"/>
      <c r="X35" s="28"/>
    </row>
    <row r="36" spans="1:24" x14ac:dyDescent="0.25">
      <c r="C36" s="24"/>
      <c r="D36" s="24"/>
      <c r="E36" s="24"/>
      <c r="F36" s="24"/>
      <c r="G36" s="24"/>
      <c r="H36" s="24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28"/>
      <c r="U36" s="28"/>
      <c r="V36" s="28"/>
      <c r="W36" s="28"/>
      <c r="X36" s="28"/>
    </row>
    <row r="37" spans="1:24" x14ac:dyDescent="0.25">
      <c r="C37" s="24"/>
      <c r="D37" s="24"/>
      <c r="E37" s="24"/>
      <c r="F37" s="24"/>
      <c r="G37" s="24"/>
      <c r="H37" s="24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28"/>
      <c r="U37" s="28"/>
      <c r="V37" s="28"/>
      <c r="W37" s="28"/>
      <c r="X37" s="28"/>
    </row>
    <row r="38" spans="1:24" x14ac:dyDescent="0.25">
      <c r="C38" s="47">
        <v>44368</v>
      </c>
      <c r="D38" s="24"/>
      <c r="E38" s="20">
        <v>650</v>
      </c>
      <c r="F38" s="24"/>
      <c r="G38" s="25">
        <v>137856.87</v>
      </c>
      <c r="H38" s="24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28"/>
      <c r="U38" s="28"/>
      <c r="V38" s="28"/>
      <c r="W38" s="28"/>
      <c r="X38" s="28"/>
    </row>
    <row r="39" spans="1:24" ht="30" x14ac:dyDescent="0.25">
      <c r="C39" s="24" t="s">
        <v>15</v>
      </c>
      <c r="D39" s="24"/>
      <c r="E39" s="26" t="s">
        <v>19</v>
      </c>
      <c r="F39" s="24"/>
      <c r="G39" s="26" t="s">
        <v>20</v>
      </c>
      <c r="H39" s="24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28"/>
      <c r="U39" s="28"/>
      <c r="V39" s="28"/>
      <c r="W39" s="28"/>
      <c r="X39" s="28"/>
    </row>
    <row r="40" spans="1:24" x14ac:dyDescent="0.25">
      <c r="C40" s="24"/>
      <c r="D40" s="24"/>
      <c r="E40" s="24"/>
      <c r="F40" s="24"/>
      <c r="G40" s="24"/>
      <c r="H40" s="24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28"/>
      <c r="U40" s="28"/>
      <c r="V40" s="28"/>
      <c r="W40" s="28"/>
      <c r="X40" s="28"/>
    </row>
    <row r="41" spans="1:24" x14ac:dyDescent="0.25">
      <c r="C41" s="24"/>
      <c r="D41" s="24"/>
      <c r="E41" s="24"/>
      <c r="F41" s="24"/>
      <c r="G41" s="24"/>
      <c r="H41" s="24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28"/>
      <c r="U41" s="28"/>
      <c r="V41" s="28"/>
      <c r="W41" s="28"/>
      <c r="X41" s="28"/>
    </row>
    <row r="42" spans="1:24" x14ac:dyDescent="0.25">
      <c r="C42" s="47">
        <v>44337</v>
      </c>
      <c r="D42" s="24"/>
      <c r="E42" s="20">
        <v>662</v>
      </c>
      <c r="F42" s="24"/>
      <c r="G42" s="25">
        <v>141756.76</v>
      </c>
      <c r="H42" s="24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28"/>
      <c r="U42" s="28"/>
      <c r="V42" s="28"/>
      <c r="W42" s="28"/>
      <c r="X42" s="28"/>
    </row>
    <row r="43" spans="1:24" ht="30" x14ac:dyDescent="0.25">
      <c r="C43" s="24" t="s">
        <v>16</v>
      </c>
      <c r="D43" s="24"/>
      <c r="E43" s="26" t="s">
        <v>19</v>
      </c>
      <c r="F43" s="24"/>
      <c r="G43" s="26" t="s">
        <v>20</v>
      </c>
      <c r="H43" s="24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28"/>
      <c r="U43" s="28"/>
      <c r="V43" s="28"/>
      <c r="W43" s="28"/>
      <c r="X43" s="28"/>
    </row>
    <row r="44" spans="1:24" x14ac:dyDescent="0.25">
      <c r="C44" s="24"/>
      <c r="D44" s="24"/>
      <c r="E44" s="24"/>
      <c r="F44" s="24"/>
      <c r="G44" s="24"/>
      <c r="H44" s="24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28"/>
      <c r="U44" s="28"/>
      <c r="V44" s="28"/>
      <c r="W44" s="28"/>
      <c r="X44" s="28"/>
    </row>
    <row r="45" spans="1:24" x14ac:dyDescent="0.25">
      <c r="A45" s="30"/>
      <c r="B45" s="30"/>
      <c r="C45" s="30"/>
      <c r="D45" s="30"/>
      <c r="E45" s="30"/>
      <c r="F45" s="30"/>
      <c r="G45" s="30"/>
      <c r="H45" s="30"/>
      <c r="I45" s="30"/>
      <c r="J45" s="28"/>
      <c r="K45" s="28"/>
      <c r="L45" s="28"/>
      <c r="M45" s="28"/>
      <c r="T45" s="28"/>
      <c r="U45" s="28"/>
      <c r="V45" s="28"/>
    </row>
    <row r="46" spans="1:24" ht="18.75" x14ac:dyDescent="0.3">
      <c r="A46" s="30"/>
      <c r="B46" s="38" t="s">
        <v>21</v>
      </c>
      <c r="C46" s="30"/>
      <c r="D46" s="30"/>
      <c r="E46" s="30"/>
      <c r="F46" s="30"/>
      <c r="G46" s="30"/>
      <c r="H46" s="30"/>
      <c r="I46" s="30"/>
      <c r="J46" s="28"/>
      <c r="K46" s="28"/>
      <c r="L46" s="28"/>
      <c r="M46" s="28"/>
      <c r="T46" s="28"/>
      <c r="U46" s="28"/>
      <c r="V46" s="28"/>
    </row>
    <row r="47" spans="1:24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28"/>
      <c r="K47" s="28"/>
      <c r="L47" s="28"/>
      <c r="M47" s="28"/>
      <c r="T47" s="28"/>
      <c r="U47" s="28"/>
      <c r="V47" s="28"/>
    </row>
    <row r="48" spans="1:24" x14ac:dyDescent="0.25">
      <c r="A48" s="30"/>
      <c r="B48" s="30"/>
      <c r="C48" s="30" t="s">
        <v>22</v>
      </c>
      <c r="D48" s="30"/>
      <c r="E48" s="30"/>
      <c r="F48" s="30"/>
      <c r="G48" s="30"/>
      <c r="H48" s="30"/>
      <c r="I48" s="30"/>
      <c r="J48" s="28"/>
      <c r="K48" s="28"/>
      <c r="L48" s="28"/>
      <c r="M48" s="28"/>
      <c r="T48" s="28"/>
      <c r="U48" s="28"/>
      <c r="V48" s="28"/>
    </row>
    <row r="49" spans="1:22" x14ac:dyDescent="0.25">
      <c r="A49" s="30"/>
      <c r="B49" s="30"/>
      <c r="C49" s="30"/>
      <c r="D49" s="30"/>
      <c r="E49" s="30"/>
      <c r="F49" s="30"/>
      <c r="G49" s="30"/>
      <c r="H49" s="30"/>
      <c r="I49" s="30"/>
      <c r="J49" s="28"/>
      <c r="K49" s="28"/>
      <c r="L49" s="28"/>
      <c r="M49" s="28"/>
      <c r="T49" s="28"/>
      <c r="U49" s="28"/>
      <c r="V49" s="28"/>
    </row>
    <row r="50" spans="1:22" x14ac:dyDescent="0.25">
      <c r="C50" s="24"/>
      <c r="D50" s="24"/>
      <c r="E50" s="24"/>
      <c r="F50" s="24"/>
      <c r="G50" s="24"/>
      <c r="H50" s="24"/>
      <c r="I50" s="24"/>
      <c r="K50" s="28"/>
      <c r="L50" s="28"/>
      <c r="M50" s="28"/>
      <c r="T50" s="28"/>
      <c r="U50" s="28"/>
      <c r="V50" s="28"/>
    </row>
    <row r="51" spans="1:22" x14ac:dyDescent="0.25">
      <c r="C51" s="47">
        <v>44734</v>
      </c>
      <c r="D51" s="24"/>
      <c r="E51" s="25">
        <v>658704.16</v>
      </c>
      <c r="F51" s="24"/>
      <c r="G51" s="47">
        <v>44703</v>
      </c>
      <c r="H51" s="24"/>
      <c r="I51" s="25">
        <v>652953.56000000006</v>
      </c>
      <c r="K51" s="28"/>
      <c r="L51" s="28"/>
      <c r="M51" s="28"/>
      <c r="T51" s="28"/>
      <c r="U51" s="28"/>
      <c r="V51" s="28"/>
    </row>
    <row r="52" spans="1:22" x14ac:dyDescent="0.25">
      <c r="C52" s="24" t="s">
        <v>12</v>
      </c>
      <c r="D52" s="24"/>
      <c r="E52" s="26"/>
      <c r="F52" s="24"/>
      <c r="G52" s="24" t="s">
        <v>14</v>
      </c>
      <c r="H52" s="24"/>
      <c r="I52" s="26"/>
      <c r="J52" s="24"/>
      <c r="K52" s="28"/>
      <c r="L52" s="28"/>
      <c r="M52" s="28"/>
      <c r="T52" s="28"/>
      <c r="U52" s="28"/>
      <c r="V52" s="28"/>
    </row>
    <row r="53" spans="1:22" x14ac:dyDescent="0.25">
      <c r="C53" s="24"/>
      <c r="D53" s="24"/>
      <c r="E53" s="24"/>
      <c r="F53" s="24"/>
      <c r="G53" s="24"/>
      <c r="H53" s="24"/>
      <c r="I53" s="24"/>
      <c r="J53" s="24"/>
      <c r="K53" s="28"/>
      <c r="L53" s="28"/>
      <c r="M53" s="28"/>
      <c r="T53" s="28"/>
      <c r="U53" s="28"/>
      <c r="V53" s="28"/>
    </row>
    <row r="54" spans="1:22" x14ac:dyDescent="0.25">
      <c r="C54" s="24"/>
      <c r="D54" s="24"/>
      <c r="E54" s="24"/>
      <c r="F54" s="24"/>
      <c r="G54" s="24"/>
      <c r="H54" s="24"/>
      <c r="I54" s="24"/>
      <c r="J54" s="24"/>
      <c r="K54" s="28"/>
      <c r="L54" s="28"/>
      <c r="M54" s="28"/>
      <c r="T54" s="28"/>
      <c r="U54" s="28"/>
      <c r="V54" s="28"/>
    </row>
    <row r="55" spans="1:22" x14ac:dyDescent="0.25">
      <c r="C55" s="24"/>
      <c r="D55" s="24"/>
      <c r="E55" s="24"/>
      <c r="F55" s="24"/>
      <c r="G55" s="24"/>
      <c r="H55" s="24"/>
      <c r="I55" s="24"/>
      <c r="J55" s="24"/>
      <c r="K55" s="28"/>
      <c r="L55" s="28"/>
      <c r="M55" s="28"/>
      <c r="T55" s="28"/>
      <c r="U55" s="28"/>
      <c r="V55" s="28"/>
    </row>
    <row r="56" spans="1:22" x14ac:dyDescent="0.25">
      <c r="C56" s="47">
        <v>44369</v>
      </c>
      <c r="D56" s="24"/>
      <c r="E56" s="25">
        <v>670047.29</v>
      </c>
      <c r="F56" s="24"/>
      <c r="G56" s="47">
        <v>44338</v>
      </c>
      <c r="H56" s="24"/>
      <c r="I56" s="25">
        <v>578839.13</v>
      </c>
      <c r="J56" s="24"/>
      <c r="K56" s="28"/>
      <c r="L56" s="28"/>
      <c r="M56" s="28"/>
      <c r="T56" s="28"/>
      <c r="U56" s="28"/>
      <c r="V56" s="28"/>
    </row>
    <row r="57" spans="1:22" ht="30" x14ac:dyDescent="0.25">
      <c r="C57" s="26" t="s">
        <v>24</v>
      </c>
      <c r="D57" s="24"/>
      <c r="E57" s="26"/>
      <c r="F57" s="24"/>
      <c r="G57" s="26" t="s">
        <v>25</v>
      </c>
      <c r="H57" s="24"/>
      <c r="I57" s="26" t="s">
        <v>23</v>
      </c>
      <c r="J57" s="24"/>
      <c r="K57" s="28"/>
      <c r="L57" s="28"/>
      <c r="M57" s="28"/>
      <c r="T57" s="28"/>
      <c r="U57" s="28"/>
      <c r="V57" s="28"/>
    </row>
    <row r="58" spans="1:22" x14ac:dyDescent="0.25">
      <c r="C58" s="24"/>
      <c r="D58" s="24"/>
      <c r="E58" s="24"/>
      <c r="F58" s="24"/>
      <c r="G58" s="24"/>
      <c r="H58" s="24"/>
      <c r="I58" s="24"/>
      <c r="J58" s="24"/>
      <c r="K58" s="28"/>
      <c r="L58" s="28"/>
      <c r="M58" s="28"/>
      <c r="T58" s="28"/>
      <c r="U58" s="28"/>
      <c r="V58" s="28"/>
    </row>
    <row r="59" spans="1:22" x14ac:dyDescent="0.25">
      <c r="C59" s="24"/>
      <c r="D59" s="24"/>
      <c r="E59" s="24"/>
      <c r="F59" s="24"/>
      <c r="G59" s="24"/>
      <c r="H59" s="24"/>
      <c r="I59" s="24"/>
      <c r="K59" s="28"/>
      <c r="L59" s="28"/>
      <c r="M59" s="28"/>
      <c r="T59" s="28"/>
      <c r="U59" s="28"/>
      <c r="V59" s="28"/>
    </row>
    <row r="60" spans="1:22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</row>
    <row r="61" spans="1:22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</row>
    <row r="62" spans="1:22" x14ac:dyDescent="0.2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</row>
  </sheetData>
  <mergeCells count="1">
    <mergeCell ref="I31:O31"/>
  </mergeCells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Consumption Input</vt:lpstr>
      <vt:lpstr>Financial Input</vt:lpstr>
      <vt:lpstr>'Consumption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Harle Young</cp:lastModifiedBy>
  <cp:lastPrinted>2022-07-12T14:44:19Z</cp:lastPrinted>
  <dcterms:created xsi:type="dcterms:W3CDTF">2020-04-08T14:34:01Z</dcterms:created>
  <dcterms:modified xsi:type="dcterms:W3CDTF">2022-07-12T14:45:45Z</dcterms:modified>
</cp:coreProperties>
</file>